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<sst xmlns="http://schemas.openxmlformats.org/spreadsheetml/2006/main" count="675" uniqueCount="460">
  <si>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</si>
  <si>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</si>
  <si>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</si>
  <si>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</si>
  <si>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</si>
  <si>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</si>
  <si>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</si>
  <si>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</si>
  <si>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</si>
  <si>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</si>
  <si>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</si>
  <si>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</si>
  <si>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</si>
  <si>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</si>
  <si>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</si>
  <si>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</si>
  <si>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</si>
  <si>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</si>
  <si>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</si>
  <si>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</si>
  <si>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</si>
  <si>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</si>
  <si>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</si>
  <si>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</si>
  <si>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</si>
  <si>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</si>
  <si>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</si>
  <si>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</si>
  <si>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</si>
  <si>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</si>
  <si>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</si>
  <si>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</si>
  <si>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</si>
  <si>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</si>
  <si>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</si>
  <si>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</si>
  <si>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</si>
  <si>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</si>
  <si>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</si>
  <si>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</si>
  <si>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</si>
  <si>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</si>
  <si>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</si>
  <si>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</si>
  <si>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</si>
  <si>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</si>
  <si>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</si>
  <si>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</si>
  <si>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</si>
  <si>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</si>
  <si>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</si>
  <si>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</si>
  <si>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</si>
  <si>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</si>
  <si>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</si>
  <si>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</si>
  <si>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</si>
  <si>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</si>
  <si>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</si>
  <si>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</si>
  <si>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</si>
  <si>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</si>
  <si>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</si>
  <si>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</si>
  <si>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</si>
  <si>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</si>
  <si>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</si>
  <si>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</si>
  <si>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</si>
  <si>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</si>
  <si>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</si>
  <si>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</si>
  <si>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</si>
  <si>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</si>
  <si>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</si>
  <si>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</si>
  <si>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</si>
  <si>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</si>
  <si>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</si>
  <si>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</si>
  <si>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</si>
  <si>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</si>
  <si>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</si>
  <si>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</si>
  <si>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</si>
  <si>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</si>
  <si>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</si>
  <si>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</si>
  <si>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</si>
  <si>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</si>
  <si>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</si>
  <si>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</si>
  <si>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</si>
  <si>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</si>
  <si>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</si>
  <si>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</si>
  <si>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</si>
  <si>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</si>
  <si>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</si>
  <si>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</si>
  <si>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</si>
  <si>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</si>
  <si>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</si>
  <si>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</si>
  <si>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</si>
  <si>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</si>
  <si>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</si>
  <si>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</si>
  <si>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</si>
  <si>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</si>
  <si>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</si>
  <si>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</si>
  <si>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</si>
  <si>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</si>
  <si>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</si>
  <si>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</si>
  <si>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</si>
  <si>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</si>
  <si>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</si>
  <si>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</si>
  <si>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</si>
  <si>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</si>
  <si>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</si>
  <si>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</si>
  <si>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</si>
  <si>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</si>
  <si>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</si>
  <si>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</si>
  <si>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</si>
  <si>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</si>
  <si>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</si>
  <si>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</si>
  <si>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</si>
  <si>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</si>
  <si>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</si>
  <si>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</si>
  <si>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</si>
  <si>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</si>
  <si>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</si>
  <si>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</si>
  <si>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</si>
  <si>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</si>
  <si>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</si>
  <si>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</si>
  <si>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</si>
  <si>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</si>
  <si>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</si>
  <si>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</si>
  <si>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</si>
  <si>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</si>
  <si>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</si>
  <si>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</si>
  <si>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</si>
  <si>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</si>
  <si>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</si>
  <si>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</si>
  <si>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</si>
  <si>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</si>
  <si>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</si>
  <si>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</si>
  <si>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</si>
  <si>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</si>
  <si>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</si>
  <si>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</si>
  <si>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</si>
  <si>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</si>
  <si>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</si>
  <si>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</si>
  <si>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</si>
  <si>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</si>
  <si>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</si>
  <si>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</si>
  <si>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</si>
  <si>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</si>
  <si>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</si>
  <si>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</si>
  <si>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</si>
  <si>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</si>
  <si>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</si>
  <si>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</si>
  <si>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</si>
  <si>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</si>
  <si>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</si>
  <si>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</si>
  <si>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</si>
  <si>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</si>
  <si>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</si>
  <si>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</si>
  <si>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</si>
  <si>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</si>
  <si>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</si>
  <si>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</si>
  <si>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</si>
  <si>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</si>
  <si>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</si>
  <si>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</si>
  <si>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</si>
  <si>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</si>
  <si>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</si>
  <si>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</si>
  <si>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</si>
  <si>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</si>
  <si>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</si>
  <si>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</si>
  <si>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</si>
  <si>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</si>
  <si>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</si>
  <si>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</si>
  <si>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</si>
  <si>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</si>
  <si>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</si>
  <si>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</si>
  <si>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</si>
  <si>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</si>
  <si>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</si>
  <si>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</si>
  <si>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</si>
  <si>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</si>
  <si>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</si>
  <si>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</si>
  <si>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</si>
  <si>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</si>
  <si>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</si>
  <si>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</si>
  <si>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</si>
  <si>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</si>
  <si>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</si>
  <si>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</si>
  <si>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</si>
  <si>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</si>
  <si>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</si>
  <si>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</si>
  <si>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</si>
  <si>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</si>
  <si>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</si>
  <si>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</si>
  <si>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</si>
  <si>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</si>
  <si>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</si>
  <si>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</si>
  <si>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</si>
  <si>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</si>
  <si>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</si>
  <si>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</si>
  <si>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</si>
  <si>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</si>
  <si>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</si>
  <si>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</si>
  <si>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</si>
  <si>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</si>
  <si>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</si>
  <si>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</si>
  <si>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</si>
  <si>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</si>
  <si>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</si>
  <si>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</si>
  <si>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</si>
  <si>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</si>
  <si>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</si>
  <si>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</si>
  <si>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</si>
  <si>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</si>
  <si>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</si>
  <si>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</si>
  <si>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</si>
  <si>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</si>
  <si>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</si>
  <si>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</si>
  <si>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</si>
  <si>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</si>
  <si>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</si>
  <si>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</si>
  <si>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</si>
  <si>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</si>
  <si>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</si>
  <si>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</si>
  <si>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</si>
  <si>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</si>
  <si>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</si>
  <si>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</si>
  <si>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</si>
  <si>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</si>
  <si>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</si>
  <si>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</si>
  <si>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</si>
  <si>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</si>
  <si>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</si>
  <si>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</si>
  <si>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</si>
  <si>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</si>
  <si>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</si>
  <si>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</si>
  <si>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</si>
  <si>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</si>
  <si>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</si>
  <si>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</si>
  <si>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</si>
  <si>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</si>
  <si>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</si>
  <si>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</si>
  <si>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</si>
  <si>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</si>
  <si>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</si>
  <si>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</si>
  <si>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</si>
  <si>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</si>
  <si>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</si>
  <si>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</si>
  <si>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</si>
  <si>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</si>
  <si>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</si>
  <si>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</si>
  <si>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</si>
  <si>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</si>
  <si>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</si>
  <si>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</si>
  <si>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</si>
  <si>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</si>
  <si>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</si>
  <si>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</si>
  <si>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</si>
  <si>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</si>
  <si>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</si>
  <si>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</si>
  <si>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</si>
  <si>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</si>
  <si>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</si>
  <si>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</si>
  <si>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</si>
  <si>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</si>
  <si>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</si>
  <si>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</si>
  <si>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</si>
  <si>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</si>
  <si>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</si>
  <si>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</si>
  <si>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</si>
  <si>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</si>
  <si>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</si>
  <si>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</si>
  <si>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</si>
  <si>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</si>
  <si>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</si>
  <si>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</si>
  <si>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</si>
  <si>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</si>
  <si>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</si>
  <si>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</si>
  <si>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</si>
  <si>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</si>
  <si>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</si>
  <si>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</si>
  <si>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</si>
  <si>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</si>
  <si>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</si>
  <si>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</si>
  <si>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</si>
  <si>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</si>
  <si>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</si>
  <si>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</si>
  <si>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</si>
  <si>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</si>
  <si>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</si>
  <si>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</si>
  <si>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</si>
  <si>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</si>
  <si>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</si>
  <si>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</si>
  <si>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</si>
  <si>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</si>
  <si>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</si>
  <si>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</si>
  <si>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</si>
  <si>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</si>
  <si>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</si>
  <si>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</si>
  <si>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</si>
  <si>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</si>
  <si>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</si>
  <si>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</si>
  <si>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</si>
  <si>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</si>
  <si>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</si>
  <si>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</si>
  <si>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</si>
  <si>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</si>
  <si>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</si>
  <si>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</si>
  <si>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</si>
  <si>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</si>
  <si>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</si>
  <si>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</si>
  <si>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</si>
  <si>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</si>
  <si>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</si>
  <si>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</si>
  <si>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</si>
  <si>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</si>
  <si>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</si>
  <si>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</si>
  <si>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</si>
  <si>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</si>
  <si>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</si>
  <si>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</si>
  <si>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</si>
  <si>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</si>
  <si>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</si>
  <si>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</si>
  <si>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</si>
  <si>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</si>
  <si>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</si>
  <si>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</si>
  <si>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</si>
  <si>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</si>
  <si>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</si>
  <si>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</si>
  <si>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</si>
  <si>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</si>
  <si>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</si>
  <si>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</si>
  <si>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</si>
  <si>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</si>
  <si>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</si>
  <si>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</si>
  <si>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</si>
  <si>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</si>
  <si>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</si>
  <si>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</si>
  <si>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</si>
  <si>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</si>
  <si>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</si>
  <si>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</si>
  <si>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</si>
  <si>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</si>
  <si>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</si>
  <si>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</si>
  <si>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</si>
  <si>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</si>
  <si>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</si>
  <si>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</si>
  <si>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</si>
  <si>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</si>
  <si>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</si>
  <si>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</si>
  <si>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</si>
  <si>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</si>
  <si>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</si>
  <si>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</si>
  <si>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</si>
  <si>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</si>
  <si>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</si>
  <si>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</si>
  <si>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</si>
  <si>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</si>
  <si>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</si>
  <si>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ЗАЩИТА НА ЛИЧНИТЕ ДАННИ</t>
  </si>
  <si>
    <t>www.cpdp.bg</t>
  </si>
  <si>
    <t>kzld@cpdp.bg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</si>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</sst>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3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5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6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0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7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2" fillId="43" borderId="53" xfId="65" applyNumberFormat="1" applyFont="1" applyFill="1" applyBorder="1" applyAlignment="1" applyProtection="1">
      <alignment/>
      <protection/>
    </xf>
    <xf numFmtId="38" fontId="22" fillId="43" borderId="54" xfId="65" applyNumberFormat="1" applyFont="1" applyFill="1" applyBorder="1" applyAlignment="1" applyProtection="1">
      <alignment/>
      <protection/>
    </xf>
    <xf numFmtId="38" fontId="22" fillId="43" borderId="47" xfId="65" applyNumberFormat="1" applyFont="1" applyFill="1" applyBorder="1" applyAlignment="1" applyProtection="1">
      <alignment/>
      <protection/>
    </xf>
    <xf numFmtId="38" fontId="22" fillId="43" borderId="48" xfId="65" applyNumberFormat="1" applyFont="1" applyFill="1" applyBorder="1" applyAlignment="1" applyProtection="1">
      <alignment/>
      <protection/>
    </xf>
    <xf numFmtId="38" fontId="22" fillId="43" borderId="49" xfId="65" applyNumberFormat="1" applyFont="1" applyFill="1" applyBorder="1" applyAlignment="1" applyProtection="1">
      <alignment/>
      <protection/>
    </xf>
    <xf numFmtId="38" fontId="22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2" fillId="43" borderId="43" xfId="65" applyNumberFormat="1" applyFont="1" applyFill="1" applyBorder="1" applyAlignment="1" applyProtection="1">
      <alignment/>
      <protection/>
    </xf>
    <xf numFmtId="38" fontId="22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58" fillId="33" borderId="27" xfId="0" applyNumberFormat="1" applyFont="1" applyFill="1" applyBorder="1" applyAlignment="1" applyProtection="1">
      <alignment horizontal="center"/>
      <protection locked="0"/>
    </xf>
    <xf numFmtId="183" fontId="158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2" fillId="43" borderId="51" xfId="65" applyNumberFormat="1" applyFont="1" applyFill="1" applyBorder="1" applyAlignment="1" applyProtection="1">
      <alignment/>
      <protection/>
    </xf>
    <xf numFmtId="38" fontId="22" fillId="43" borderId="59" xfId="65" applyNumberFormat="1" applyFont="1" applyFill="1" applyBorder="1" applyAlignment="1" applyProtection="1">
      <alignment/>
      <protection/>
    </xf>
    <xf numFmtId="38" fontId="22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2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59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0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0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0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0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0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0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0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0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0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2" fillId="43" borderId="42" xfId="65" applyNumberFormat="1" applyFont="1" applyFill="1" applyBorder="1" applyAlignment="1" applyProtection="1">
      <alignment horizontal="center"/>
      <protection/>
    </xf>
    <xf numFmtId="38" fontId="22" fillId="43" borderId="43" xfId="65" applyNumberFormat="1" applyFont="1" applyFill="1" applyBorder="1" applyAlignment="1" applyProtection="1">
      <alignment horizontal="center"/>
      <protection/>
    </xf>
    <xf numFmtId="38" fontId="22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2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5" fillId="39" borderId="102" xfId="0" applyNumberFormat="1" applyFont="1" applyFill="1" applyBorder="1" applyAlignment="1" applyProtection="1" quotePrefix="1">
      <alignment horizontal="center"/>
      <protection/>
    </xf>
    <xf numFmtId="191" fontId="161" fillId="41" borderId="102" xfId="0" applyNumberFormat="1" applyFont="1" applyFill="1" applyBorder="1" applyAlignment="1" applyProtection="1" quotePrefix="1">
      <alignment horizontal="center"/>
      <protection/>
    </xf>
    <xf numFmtId="191" fontId="162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3" fillId="38" borderId="104" xfId="0" applyNumberFormat="1" applyFont="1" applyFill="1" applyBorder="1" applyAlignment="1" applyProtection="1">
      <alignment horizontal="center"/>
      <protection/>
    </xf>
    <xf numFmtId="182" fontId="163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1" fillId="33" borderId="56" xfId="0" applyNumberFormat="1" applyFont="1" applyFill="1" applyBorder="1" applyAlignment="1" applyProtection="1">
      <alignment/>
      <protection/>
    </xf>
    <xf numFmtId="0" fontId="51" fillId="33" borderId="56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0" fillId="43" borderId="108" xfId="0" applyNumberFormat="1" applyFont="1" applyFill="1" applyBorder="1" applyAlignment="1" applyProtection="1">
      <alignment/>
      <protection/>
    </xf>
    <xf numFmtId="184" fontId="30" fillId="43" borderId="92" xfId="0" applyNumberFormat="1" applyFont="1" applyFill="1" applyBorder="1" applyAlignment="1" applyProtection="1">
      <alignment/>
      <protection/>
    </xf>
    <xf numFmtId="184" fontId="30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0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5" fillId="48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6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6" fillId="35" borderId="0" xfId="64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5" fillId="50" borderId="27" xfId="64" applyNumberFormat="1" applyFont="1" applyFill="1" applyBorder="1" applyAlignment="1" applyProtection="1">
      <alignment horizontal="center" vertical="center"/>
      <protection locked="0"/>
    </xf>
    <xf numFmtId="174" fontId="150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7" fillId="35" borderId="0" xfId="64" applyFont="1" applyFill="1" applyBorder="1" applyProtection="1">
      <alignment/>
      <protection/>
    </xf>
    <xf numFmtId="0" fontId="167" fillId="35" borderId="0" xfId="64" applyFont="1" applyFill="1" applyProtection="1">
      <alignment/>
      <protection/>
    </xf>
    <xf numFmtId="180" fontId="168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69" fillId="33" borderId="27" xfId="64" applyNumberFormat="1" applyFont="1" applyFill="1" applyBorder="1" applyAlignment="1" applyProtection="1">
      <alignment horizontal="center" vertical="center"/>
      <protection/>
    </xf>
    <xf numFmtId="172" fontId="170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1" fillId="33" borderId="71" xfId="0" applyNumberFormat="1" applyFont="1" applyFill="1" applyBorder="1" applyAlignment="1" applyProtection="1" quotePrefix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1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1" fillId="33" borderId="116" xfId="0" applyNumberFormat="1" applyFont="1" applyFill="1" applyBorder="1" applyAlignment="1" applyProtection="1" quotePrefix="1">
      <alignment/>
      <protection/>
    </xf>
    <xf numFmtId="174" fontId="171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1" fillId="32" borderId="116" xfId="0" applyNumberFormat="1" applyFont="1" applyFill="1" applyBorder="1" applyAlignment="1" applyProtection="1" quotePrefix="1">
      <alignment/>
      <protection/>
    </xf>
    <xf numFmtId="174" fontId="172" fillId="32" borderId="32" xfId="0" applyNumberFormat="1" applyFont="1" applyFill="1" applyBorder="1" applyAlignment="1" applyProtection="1" quotePrefix="1">
      <alignment/>
      <protection/>
    </xf>
    <xf numFmtId="174" fontId="171" fillId="33" borderId="86" xfId="0" applyNumberFormat="1" applyFont="1" applyFill="1" applyBorder="1" applyAlignment="1" applyProtection="1" quotePrefix="1">
      <alignment/>
      <protection/>
    </xf>
    <xf numFmtId="174" fontId="172" fillId="33" borderId="87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31" fillId="33" borderId="117" xfId="64" applyFont="1" applyFill="1" applyBorder="1" applyProtection="1">
      <alignment/>
      <protection/>
    </xf>
    <xf numFmtId="0" fontId="31" fillId="33" borderId="43" xfId="64" applyFont="1" applyFill="1" applyBorder="1" applyProtection="1">
      <alignment/>
      <protection/>
    </xf>
    <xf numFmtId="0" fontId="31" fillId="33" borderId="29" xfId="64" applyFont="1" applyFill="1" applyBorder="1" applyProtection="1">
      <alignment/>
      <protection/>
    </xf>
    <xf numFmtId="182" fontId="35" fillId="51" borderId="118" xfId="0" applyNumberFormat="1" applyFont="1" applyFill="1" applyBorder="1" applyAlignment="1" applyProtection="1">
      <alignment horizontal="center"/>
      <protection/>
    </xf>
    <xf numFmtId="182" fontId="36" fillId="42" borderId="118" xfId="0" applyNumberFormat="1" applyFont="1" applyFill="1" applyBorder="1" applyAlignment="1" applyProtection="1">
      <alignment horizontal="center"/>
      <protection/>
    </xf>
    <xf numFmtId="182" fontId="173" fillId="51" borderId="118" xfId="0" applyNumberFormat="1" applyFont="1" applyFill="1" applyBorder="1" applyAlignment="1" applyProtection="1">
      <alignment horizontal="center"/>
      <protection/>
    </xf>
    <xf numFmtId="182" fontId="174" fillId="42" borderId="118" xfId="0" applyNumberFormat="1" applyFont="1" applyFill="1" applyBorder="1" applyAlignment="1" applyProtection="1">
      <alignment horizontal="center"/>
      <protection/>
    </xf>
    <xf numFmtId="182" fontId="35" fillId="52" borderId="118" xfId="0" applyNumberFormat="1" applyFont="1" applyFill="1" applyBorder="1" applyAlignment="1" applyProtection="1">
      <alignment horizontal="center"/>
      <protection/>
    </xf>
    <xf numFmtId="182" fontId="3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174" fillId="52" borderId="118" xfId="0" applyNumberFormat="1" applyFont="1" applyFill="1" applyBorder="1" applyAlignment="1" applyProtection="1">
      <alignment horizontal="center"/>
      <protection/>
    </xf>
    <xf numFmtId="182" fontId="35" fillId="40" borderId="118" xfId="0" applyNumberFormat="1" applyFont="1" applyFill="1" applyBorder="1" applyAlignment="1" applyProtection="1">
      <alignment horizontal="center"/>
      <protection/>
    </xf>
    <xf numFmtId="182" fontId="36" fillId="40" borderId="118" xfId="0" applyNumberFormat="1" applyFont="1" applyFill="1" applyBorder="1" applyAlignment="1" applyProtection="1">
      <alignment horizontal="center"/>
      <protection/>
    </xf>
    <xf numFmtId="182" fontId="176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3" fillId="38" borderId="119" xfId="0" applyNumberFormat="1" applyFont="1" applyFill="1" applyBorder="1" applyAlignment="1" applyProtection="1">
      <alignment horizontal="center"/>
      <protection/>
    </xf>
    <xf numFmtId="182" fontId="163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0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0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8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0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0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0" fillId="43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65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95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2" fillId="32" borderId="69" xfId="58" applyNumberFormat="1" applyFont="1" applyFill="1" applyBorder="1" applyAlignment="1">
      <alignment/>
      <protection/>
    </xf>
    <xf numFmtId="197" fontId="22" fillId="32" borderId="18" xfId="58" applyNumberFormat="1" applyFont="1" applyFill="1" applyBorder="1" applyAlignment="1">
      <alignment/>
      <protection/>
    </xf>
    <xf numFmtId="197" fontId="22" fillId="32" borderId="21" xfId="58" applyNumberFormat="1" applyFont="1" applyFill="1" applyBorder="1" applyAlignment="1">
      <alignment/>
      <protection/>
    </xf>
    <xf numFmtId="197" fontId="22" fillId="45" borderId="69" xfId="58" applyNumberFormat="1" applyFont="1" applyFill="1" applyBorder="1" applyAlignment="1">
      <alignment/>
      <protection/>
    </xf>
    <xf numFmtId="197" fontId="22" fillId="45" borderId="18" xfId="58" applyNumberFormat="1" applyFont="1" applyFill="1" applyBorder="1" applyAlignment="1">
      <alignment/>
      <protection/>
    </xf>
    <xf numFmtId="197" fontId="22" fillId="45" borderId="21" xfId="58" applyNumberFormat="1" applyFont="1" applyFill="1" applyBorder="1" applyAlignment="1">
      <alignment/>
      <protection/>
    </xf>
    <xf numFmtId="201" fontId="22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79" fillId="39" borderId="27" xfId="0" applyNumberFormat="1" applyFont="1" applyFill="1" applyBorder="1" applyAlignment="1" applyProtection="1">
      <alignment horizontal="center"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91" fontId="155" fillId="39" borderId="27" xfId="0" applyNumberFormat="1" applyFont="1" applyFill="1" applyBorder="1" applyAlignment="1" applyProtection="1" quotePrefix="1">
      <alignment horizontal="center"/>
      <protection/>
    </xf>
    <xf numFmtId="179" fontId="156" fillId="41" borderId="27" xfId="0" applyNumberFormat="1" applyFont="1" applyFill="1" applyBorder="1" applyAlignment="1" applyProtection="1" quotePrefix="1">
      <alignment horizontal="center"/>
      <protection/>
    </xf>
    <xf numFmtId="191" fontId="161" fillId="41" borderId="27" xfId="0" applyNumberFormat="1" applyFont="1" applyFill="1" applyBorder="1" applyAlignment="1" applyProtection="1" quotePrefix="1">
      <alignment horizontal="center"/>
      <protection/>
    </xf>
    <xf numFmtId="179" fontId="161" fillId="41" borderId="27" xfId="0" applyNumberFormat="1" applyFont="1" applyFill="1" applyBorder="1" applyAlignment="1" applyProtection="1" quotePrefix="1">
      <alignment horizontal="center"/>
      <protection/>
    </xf>
    <xf numFmtId="179" fontId="168" fillId="49" borderId="27" xfId="0" applyNumberFormat="1" applyFont="1" applyFill="1" applyBorder="1" applyAlignment="1" applyProtection="1" quotePrefix="1">
      <alignment horizontal="center"/>
      <protection/>
    </xf>
    <xf numFmtId="191" fontId="162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1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0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2" fillId="33" borderId="0" xfId="58" applyNumberFormat="1" applyFont="1" applyFill="1" applyBorder="1" applyAlignment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95" fontId="18" fillId="54" borderId="19" xfId="58" applyNumberFormat="1" applyFont="1" applyFill="1" applyBorder="1" applyAlignment="1">
      <alignment/>
      <protection/>
    </xf>
    <xf numFmtId="195" fontId="18" fillId="54" borderId="69" xfId="58" applyNumberFormat="1" applyFont="1" applyFill="1" applyBorder="1" applyAlignment="1">
      <alignment/>
      <protection/>
    </xf>
    <xf numFmtId="195" fontId="18" fillId="54" borderId="20" xfId="58" applyNumberFormat="1" applyFont="1" applyFill="1" applyBorder="1" applyAlignment="1">
      <alignment/>
      <protection/>
    </xf>
    <xf numFmtId="195" fontId="18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2" fillId="39" borderId="102" xfId="0" applyNumberFormat="1" applyFont="1" applyFill="1" applyBorder="1" applyAlignment="1" applyProtection="1" quotePrefix="1">
      <alignment horizontal="center"/>
      <protection/>
    </xf>
    <xf numFmtId="211" fontId="156" fillId="41" borderId="102" xfId="0" applyNumberFormat="1" applyFont="1" applyFill="1" applyBorder="1" applyAlignment="1" applyProtection="1" quotePrefix="1">
      <alignment horizontal="center"/>
      <protection/>
    </xf>
    <xf numFmtId="211" fontId="168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3" fillId="32" borderId="45" xfId="0" applyNumberFormat="1" applyFont="1" applyFill="1" applyBorder="1" applyAlignment="1" applyProtection="1">
      <alignment horizontal="center"/>
      <protection locked="0"/>
    </xf>
    <xf numFmtId="211" fontId="182" fillId="39" borderId="27" xfId="0" applyNumberFormat="1" applyFont="1" applyFill="1" applyBorder="1" applyAlignment="1" applyProtection="1">
      <alignment horizontal="center"/>
      <protection/>
    </xf>
    <xf numFmtId="211" fontId="156" fillId="41" borderId="27" xfId="0" applyNumberFormat="1" applyFont="1" applyFill="1" applyBorder="1" applyAlignment="1" applyProtection="1" quotePrefix="1">
      <alignment horizontal="center"/>
      <protection/>
    </xf>
    <xf numFmtId="211" fontId="168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4" fillId="33" borderId="45" xfId="0" applyNumberFormat="1" applyFont="1" applyFill="1" applyBorder="1" applyAlignment="1" applyProtection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left"/>
      <protection/>
    </xf>
    <xf numFmtId="176" fontId="24" fillId="45" borderId="0" xfId="57" applyNumberFormat="1" applyFont="1" applyFill="1" applyBorder="1" applyAlignment="1">
      <alignment horizontal="center"/>
      <protection/>
    </xf>
    <xf numFmtId="179" fontId="24" fillId="45" borderId="0" xfId="57" applyNumberFormat="1" applyFont="1" applyFill="1" applyBorder="1" applyAlignment="1">
      <alignment horizontal="center"/>
      <protection/>
    </xf>
    <xf numFmtId="176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2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8" fillId="32" borderId="69" xfId="57" applyNumberFormat="1" applyFont="1" applyFill="1" applyBorder="1" applyAlignment="1">
      <alignment horizontal="center"/>
      <protection/>
    </xf>
    <xf numFmtId="178" fontId="18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7" fillId="33" borderId="0" xfId="57" applyNumberFormat="1" applyFont="1" applyFill="1" applyBorder="1" applyAlignment="1">
      <alignment/>
      <protection/>
    </xf>
    <xf numFmtId="178" fontId="67" fillId="38" borderId="0" xfId="57" applyNumberFormat="1" applyFont="1" applyFill="1" applyBorder="1" applyAlignment="1">
      <alignment/>
      <protection/>
    </xf>
    <xf numFmtId="210" fontId="67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7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7" fillId="32" borderId="20" xfId="57" applyNumberFormat="1" applyFont="1" applyFill="1" applyBorder="1">
      <alignment/>
      <protection/>
    </xf>
    <xf numFmtId="176" fontId="67" fillId="32" borderId="20" xfId="57" applyNumberFormat="1" applyFont="1" applyFill="1" applyBorder="1" applyAlignment="1">
      <alignment horizontal="left"/>
      <protection/>
    </xf>
    <xf numFmtId="208" fontId="185" fillId="55" borderId="0" xfId="63" applyNumberFormat="1" applyFont="1" applyFill="1" applyBorder="1" applyAlignment="1">
      <alignment horizontal="center"/>
      <protection/>
    </xf>
    <xf numFmtId="0" fontId="186" fillId="55" borderId="0" xfId="63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210" fontId="22" fillId="33" borderId="0" xfId="58" applyNumberFormat="1" applyFont="1" applyFill="1" applyBorder="1" applyAlignment="1">
      <alignment horizontal="left"/>
      <protection/>
    </xf>
    <xf numFmtId="179" fontId="22" fillId="32" borderId="0" xfId="57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center"/>
      <protection/>
    </xf>
    <xf numFmtId="176" fontId="22" fillId="32" borderId="0" xfId="57" applyNumberFormat="1" applyFont="1" applyFill="1" applyBorder="1" applyAlignment="1">
      <alignment horizontal="center"/>
      <protection/>
    </xf>
    <xf numFmtId="178" fontId="67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7" fillId="38" borderId="0" xfId="57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7" fontId="22" fillId="45" borderId="0" xfId="57" applyNumberFormat="1" applyFont="1" applyFill="1" applyBorder="1" applyAlignment="1">
      <alignment horizontal="center"/>
      <protection/>
    </xf>
    <xf numFmtId="178" fontId="67" fillId="38" borderId="0" xfId="57" applyNumberFormat="1" applyFont="1" applyFill="1" applyBorder="1" applyAlignment="1">
      <alignment horizontal="left"/>
      <protection/>
    </xf>
    <xf numFmtId="199" fontId="56" fillId="45" borderId="20" xfId="58" applyNumberFormat="1" applyFont="1" applyFill="1" applyBorder="1" applyAlignment="1">
      <alignment horizontal="center"/>
      <protection/>
    </xf>
    <xf numFmtId="197" fontId="56" fillId="32" borderId="19" xfId="58" applyNumberFormat="1" applyFont="1" applyFill="1" applyBorder="1" applyAlignment="1">
      <alignment horizontal="center"/>
      <protection/>
    </xf>
    <xf numFmtId="198" fontId="56" fillId="32" borderId="0" xfId="58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179" fontId="22" fillId="45" borderId="0" xfId="57" applyNumberFormat="1" applyFont="1" applyFill="1" applyBorder="1" applyAlignment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97" fontId="56" fillId="45" borderId="19" xfId="58" applyNumberFormat="1" applyFont="1" applyFill="1" applyBorder="1" applyAlignment="1">
      <alignment horizontal="center"/>
      <protection/>
    </xf>
    <xf numFmtId="199" fontId="56" fillId="32" borderId="20" xfId="58" applyNumberFormat="1" applyFont="1" applyFill="1" applyBorder="1" applyAlignment="1">
      <alignment horizontal="center"/>
      <protection/>
    </xf>
    <xf numFmtId="195" fontId="22" fillId="45" borderId="0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03" fontId="56" fillId="45" borderId="0" xfId="58" applyNumberFormat="1" applyFont="1" applyFill="1" applyBorder="1" applyAlignment="1">
      <alignment horizontal="center"/>
      <protection/>
    </xf>
    <xf numFmtId="204" fontId="56" fillId="45" borderId="20" xfId="58" applyNumberFormat="1" applyFont="1" applyFill="1" applyBorder="1" applyAlignment="1">
      <alignment horizontal="center"/>
      <protection/>
    </xf>
    <xf numFmtId="202" fontId="56" fillId="45" borderId="19" xfId="58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left"/>
      <protection/>
    </xf>
    <xf numFmtId="210" fontId="22" fillId="33" borderId="0" xfId="58" applyNumberFormat="1" applyFont="1" applyFill="1" applyBorder="1" applyAlignment="1">
      <alignment horizontal="center"/>
      <protection/>
    </xf>
    <xf numFmtId="202" fontId="56" fillId="32" borderId="19" xfId="58" applyNumberFormat="1" applyFont="1" applyFill="1" applyBorder="1" applyAlignment="1">
      <alignment horizontal="center"/>
      <protection/>
    </xf>
    <xf numFmtId="198" fontId="56" fillId="45" borderId="0" xfId="58" applyNumberFormat="1" applyFont="1" applyFill="1" applyBorder="1" applyAlignment="1">
      <alignment horizontal="center"/>
      <protection/>
    </xf>
    <xf numFmtId="203" fontId="56" fillId="32" borderId="0" xfId="58" applyNumberFormat="1" applyFont="1" applyFill="1" applyBorder="1" applyAlignment="1">
      <alignment horizontal="center"/>
      <protection/>
    </xf>
    <xf numFmtId="204" fontId="56" fillId="32" borderId="20" xfId="58" applyNumberFormat="1" applyFont="1" applyFill="1" applyBorder="1" applyAlignment="1">
      <alignment horizontal="center"/>
      <protection/>
    </xf>
    <xf numFmtId="207" fontId="187" fillId="32" borderId="0" xfId="0" applyNumberFormat="1" applyFont="1" applyFill="1" applyAlignment="1" applyProtection="1">
      <alignment horizontal="center"/>
      <protection/>
    </xf>
    <xf numFmtId="207" fontId="187" fillId="54" borderId="0" xfId="0" applyNumberFormat="1" applyFont="1" applyFill="1" applyAlignment="1" applyProtection="1">
      <alignment horizontal="center"/>
      <protection/>
    </xf>
    <xf numFmtId="38" fontId="178" fillId="43" borderId="42" xfId="65" applyNumberFormat="1" applyFont="1" applyFill="1" applyBorder="1" applyAlignment="1" applyProtection="1">
      <alignment horizontal="center"/>
      <protection/>
    </xf>
    <xf numFmtId="38" fontId="178" fillId="43" borderId="43" xfId="65" applyNumberFormat="1" applyFont="1" applyFill="1" applyBorder="1" applyAlignment="1" applyProtection="1">
      <alignment horizontal="center"/>
      <protection/>
    </xf>
    <xf numFmtId="38" fontId="178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88" fillId="45" borderId="28" xfId="57" applyNumberFormat="1" applyFont="1" applyFill="1" applyBorder="1" applyAlignment="1" applyProtection="1">
      <alignment horizontal="center" vertical="center"/>
      <protection locked="0"/>
    </xf>
    <xf numFmtId="186" fontId="18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5" fillId="33" borderId="62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45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59" fillId="46" borderId="65" xfId="65" applyNumberFormat="1" applyFont="1" applyFill="1" applyBorder="1" applyAlignment="1" applyProtection="1">
      <alignment horizontal="center"/>
      <protection/>
    </xf>
    <xf numFmtId="38" fontId="159" fillId="46" borderId="20" xfId="65" applyNumberFormat="1" applyFont="1" applyFill="1" applyBorder="1" applyAlignment="1" applyProtection="1">
      <alignment horizontal="center"/>
      <protection/>
    </xf>
    <xf numFmtId="38" fontId="159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2" fillId="43" borderId="51" xfId="65" applyNumberFormat="1" applyFont="1" applyFill="1" applyBorder="1" applyAlignment="1" applyProtection="1">
      <alignment horizontal="center"/>
      <protection/>
    </xf>
    <xf numFmtId="38" fontId="22" fillId="43" borderId="53" xfId="65" applyNumberFormat="1" applyFont="1" applyFill="1" applyBorder="1" applyAlignment="1" applyProtection="1">
      <alignment horizontal="center"/>
      <protection/>
    </xf>
    <xf numFmtId="38" fontId="22" fillId="43" borderId="54" xfId="65" applyNumberFormat="1" applyFont="1" applyFill="1" applyBorder="1" applyAlignment="1" applyProtection="1">
      <alignment horizontal="center"/>
      <protection/>
    </xf>
    <xf numFmtId="38" fontId="22" fillId="43" borderId="59" xfId="65" applyNumberFormat="1" applyFont="1" applyFill="1" applyBorder="1" applyAlignment="1" applyProtection="1">
      <alignment horizontal="center"/>
      <protection/>
    </xf>
    <xf numFmtId="38" fontId="22" fillId="43" borderId="47" xfId="65" applyNumberFormat="1" applyFont="1" applyFill="1" applyBorder="1" applyAlignment="1" applyProtection="1">
      <alignment horizontal="center"/>
      <protection/>
    </xf>
    <xf numFmtId="38" fontId="22" fillId="43" borderId="48" xfId="65" applyNumberFormat="1" applyFont="1" applyFill="1" applyBorder="1" applyAlignment="1" applyProtection="1">
      <alignment horizontal="center"/>
      <protection/>
    </xf>
    <xf numFmtId="38" fontId="22" fillId="43" borderId="60" xfId="65" applyNumberFormat="1" applyFont="1" applyFill="1" applyBorder="1" applyAlignment="1" applyProtection="1">
      <alignment horizontal="center"/>
      <protection/>
    </xf>
    <xf numFmtId="38" fontId="22" fillId="43" borderId="49" xfId="65" applyNumberFormat="1" applyFont="1" applyFill="1" applyBorder="1" applyAlignment="1" applyProtection="1">
      <alignment horizontal="center"/>
      <protection/>
    </xf>
    <xf numFmtId="38" fontId="22" fillId="43" borderId="50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22" fillId="54" borderId="44" xfId="65" applyNumberFormat="1" applyFont="1" applyFill="1" applyBorder="1" applyAlignment="1" applyProtection="1">
      <alignment horizontal="center"/>
      <protection/>
    </xf>
    <xf numFmtId="0" fontId="189" fillId="33" borderId="61" xfId="61" applyFont="1" applyFill="1" applyBorder="1" applyAlignment="1" applyProtection="1">
      <alignment horizontal="center"/>
      <protection/>
    </xf>
    <xf numFmtId="0" fontId="189" fillId="33" borderId="0" xfId="61" applyFont="1" applyFill="1" applyBorder="1" applyAlignment="1" applyProtection="1">
      <alignment horizontal="center"/>
      <protection/>
    </xf>
    <xf numFmtId="0" fontId="189" fillId="33" borderId="30" xfId="61" applyFont="1" applyFill="1" applyBorder="1" applyAlignment="1" applyProtection="1">
      <alignment horizontal="center"/>
      <protection/>
    </xf>
    <xf numFmtId="0" fontId="165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0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2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5" fontId="156" fillId="33" borderId="28" xfId="60" applyNumberFormat="1" applyFont="1" applyFill="1" applyBorder="1" applyAlignment="1" applyProtection="1">
      <alignment horizontal="center"/>
      <protection/>
    </xf>
    <xf numFmtId="185" fontId="156" fillId="33" borderId="43" xfId="60" applyNumberFormat="1" applyFont="1" applyFill="1" applyBorder="1" applyAlignment="1" applyProtection="1">
      <alignment horizontal="center"/>
      <protection/>
    </xf>
    <xf numFmtId="185" fontId="156" fillId="33" borderId="29" xfId="60" applyNumberFormat="1" applyFont="1" applyFill="1" applyBorder="1" applyAlignment="1" applyProtection="1">
      <alignment horizontal="center"/>
      <protection/>
    </xf>
    <xf numFmtId="0" fontId="53" fillId="50" borderId="133" xfId="64" applyFont="1" applyFill="1" applyBorder="1" applyAlignment="1" applyProtection="1" quotePrefix="1">
      <alignment horizontal="center" wrapText="1"/>
      <protection locked="0"/>
    </xf>
    <xf numFmtId="0" fontId="53" fillId="50" borderId="53" xfId="64" applyFont="1" applyFill="1" applyBorder="1" applyAlignment="1" applyProtection="1">
      <alignment horizontal="center" wrapText="1"/>
      <protection locked="0"/>
    </xf>
    <xf numFmtId="0" fontId="53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206" fontId="196" fillId="48" borderId="43" xfId="65" applyNumberFormat="1" applyFont="1" applyFill="1" applyBorder="1" applyAlignment="1" applyProtection="1">
      <alignment horizontal="left"/>
      <protection/>
    </xf>
    <xf numFmtId="206" fontId="196" fillId="48" borderId="29" xfId="65" applyNumberFormat="1" applyFont="1" applyFill="1" applyBorder="1" applyAlignment="1" applyProtection="1">
      <alignment horizontal="left"/>
      <protection/>
    </xf>
    <xf numFmtId="0" fontId="185" fillId="55" borderId="0" xfId="57" applyFont="1" applyFill="1" applyAlignment="1" applyProtection="1" quotePrefix="1">
      <alignment horizontal="center"/>
      <protection/>
    </xf>
    <xf numFmtId="209" fontId="185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7" fillId="33" borderId="47" xfId="65" applyNumberFormat="1" applyFont="1" applyFill="1" applyBorder="1" applyAlignment="1" applyProtection="1">
      <alignment horizontal="center"/>
      <protection/>
    </xf>
    <xf numFmtId="38" fontId="197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7" fillId="33" borderId="49" xfId="65" applyNumberFormat="1" applyFont="1" applyFill="1" applyBorder="1" applyAlignment="1" applyProtection="1">
      <alignment horizontal="center"/>
      <protection/>
    </xf>
    <xf numFmtId="38" fontId="197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1" fontId="51" fillId="33" borderId="43" xfId="0" applyNumberFormat="1" applyFont="1" applyFill="1" applyBorder="1" applyAlignment="1" applyProtection="1">
      <alignment horizont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0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89" fillId="33" borderId="116" xfId="61" applyFont="1" applyFill="1" applyBorder="1" applyAlignment="1" applyProtection="1">
      <alignment horizontal="center"/>
      <protection/>
    </xf>
    <xf numFmtId="0" fontId="189" fillId="33" borderId="135" xfId="61" applyFont="1" applyFill="1" applyBorder="1" applyAlignment="1" applyProtection="1">
      <alignment horizontal="center"/>
      <protection/>
    </xf>
    <xf numFmtId="208" fontId="198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88" fillId="45" borderId="28" xfId="57" applyNumberFormat="1" applyFont="1" applyFill="1" applyBorder="1" applyAlignment="1" applyProtection="1">
      <alignment horizontal="center" vertical="center"/>
      <protection/>
    </xf>
    <xf numFmtId="186" fontId="18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6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199" fillId="36" borderId="28" xfId="53" applyFont="1" applyFill="1" applyBorder="1" applyAlignment="1" applyProtection="1">
      <alignment horizontal="center" vertical="center"/>
      <protection/>
    </xf>
    <xf numFmtId="0" fontId="199" fillId="36" borderId="43" xfId="53" applyFont="1" applyFill="1" applyBorder="1" applyAlignment="1" applyProtection="1">
      <alignment horizontal="center" vertical="center"/>
      <protection/>
    </xf>
    <xf numFmtId="0" fontId="199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71" sqref="A17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130961721</v>
      </c>
      <c r="J1" s="754"/>
      <c r="K1" s="427"/>
      <c r="L1" s="435" t="s">
        <v>245</v>
      </c>
      <c r="M1" s="431">
        <v>3400</v>
      </c>
      <c r="N1" s="427"/>
      <c r="O1" s="435" t="s">
        <v>239</v>
      </c>
      <c r="P1" s="452">
        <v>9153524</v>
      </c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 t="s">
        <v>456</v>
      </c>
      <c r="I3" s="759"/>
      <c r="J3" s="759"/>
      <c r="K3" s="760"/>
      <c r="L3" s="28" t="s">
        <v>246</v>
      </c>
      <c r="M3" s="755" t="s">
        <v>457</v>
      </c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КОМИСИЯ ЗА ЗАЩИТА НА ЛИЧНИТЕ ДАННИ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355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31.12.2023 г.</v>
      </c>
      <c r="G11" s="396">
        <f>+P5-1</f>
        <v>2022</v>
      </c>
      <c r="H11" s="15"/>
      <c r="I11" s="589" t="str">
        <f>+O8</f>
        <v>31.12.2023 г.</v>
      </c>
      <c r="J11" s="397">
        <f>+P5-1</f>
        <v>2022</v>
      </c>
      <c r="K11" s="16"/>
      <c r="L11" s="590" t="str">
        <f>+O8</f>
        <v>31.12.2023 г.</v>
      </c>
      <c r="M11" s="398">
        <f>+P5-1</f>
        <v>2022</v>
      </c>
      <c r="N11" s="16"/>
      <c r="O11" s="591" t="str">
        <f>+O8</f>
        <v>31.12.2023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122951</v>
      </c>
      <c r="G18" s="230">
        <v>324761</v>
      </c>
      <c r="H18" s="15"/>
      <c r="I18" s="230"/>
      <c r="J18" s="229"/>
      <c r="K18" s="227"/>
      <c r="L18" s="230"/>
      <c r="M18" s="229"/>
      <c r="N18" s="227"/>
      <c r="O18" s="365">
        <f t="shared" si="0"/>
        <v>122951</v>
      </c>
      <c r="P18" s="378">
        <f t="shared" si="0"/>
        <v>324761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2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2">
        <v>10395</v>
      </c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10395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2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2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2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-40</v>
      </c>
      <c r="G24" s="234">
        <v>-57</v>
      </c>
      <c r="H24" s="15"/>
      <c r="I24" s="234"/>
      <c r="J24" s="233"/>
      <c r="K24" s="227"/>
      <c r="L24" s="234"/>
      <c r="M24" s="233"/>
      <c r="N24" s="227"/>
      <c r="O24" s="361">
        <f t="shared" si="0"/>
        <v>-40</v>
      </c>
      <c r="P24" s="384">
        <f t="shared" si="0"/>
        <v>-57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122911</v>
      </c>
      <c r="G25" s="235">
        <f>+ROUND(+SUM(G15,G16,G18,G19,G20,G21,G22,G23,G24),0)</f>
        <v>335099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122911</v>
      </c>
      <c r="P25" s="363">
        <f>+ROUND(+SUM(P15,P16,P18,P19,P20,P21,P22,P23,P24),0)</f>
        <v>335099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-31582</v>
      </c>
      <c r="G37" s="248">
        <v>-27730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-31582</v>
      </c>
      <c r="P37" s="363">
        <f t="shared" si="2"/>
        <v>-27730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50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-351</v>
      </c>
      <c r="G39" s="252">
        <v>-459</v>
      </c>
      <c r="H39" s="15"/>
      <c r="I39" s="252"/>
      <c r="J39" s="251"/>
      <c r="K39" s="227"/>
      <c r="L39" s="252"/>
      <c r="M39" s="251"/>
      <c r="N39" s="227"/>
      <c r="O39" s="376">
        <f t="shared" si="2"/>
        <v>-351</v>
      </c>
      <c r="P39" s="414">
        <f t="shared" si="2"/>
        <v>-459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30">
        <v>48906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48906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48906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48906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91329</v>
      </c>
      <c r="G50" s="257">
        <f>+ROUND(G25+G30+G37+G42+G48,0)</f>
        <v>307369</v>
      </c>
      <c r="H50" s="15"/>
      <c r="I50" s="258">
        <f>+ROUND(I25+I30+I37+I42+I48,0)</f>
        <v>0</v>
      </c>
      <c r="J50" s="257">
        <f>+ROUND(J25+J30+J37+J42+J48,0)</f>
        <v>48906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91329</v>
      </c>
      <c r="P50" s="380">
        <f>+ROUND(P25+P30+P37+P42+P48,0)</f>
        <v>356275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959275</v>
      </c>
      <c r="G53" s="260">
        <v>617675</v>
      </c>
      <c r="H53" s="15"/>
      <c r="I53" s="260"/>
      <c r="J53" s="260">
        <v>12969</v>
      </c>
      <c r="K53" s="227"/>
      <c r="L53" s="260"/>
      <c r="M53" s="259"/>
      <c r="N53" s="227"/>
      <c r="O53" s="366">
        <f aca="true" t="shared" si="4" ref="O53:P57">+ROUND(+F53+I53+L53,0)</f>
        <v>959275</v>
      </c>
      <c r="P53" s="359">
        <f t="shared" si="4"/>
        <v>630644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28863</v>
      </c>
      <c r="G54" s="234">
        <v>23495</v>
      </c>
      <c r="H54" s="15"/>
      <c r="I54" s="234"/>
      <c r="J54" s="234">
        <v>3</v>
      </c>
      <c r="K54" s="227"/>
      <c r="L54" s="234"/>
      <c r="M54" s="233"/>
      <c r="N54" s="227"/>
      <c r="O54" s="361">
        <f t="shared" si="4"/>
        <v>28863</v>
      </c>
      <c r="P54" s="384">
        <f t="shared" si="4"/>
        <v>23498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10804</v>
      </c>
      <c r="G55" s="234">
        <v>12270</v>
      </c>
      <c r="H55" s="15"/>
      <c r="I55" s="234"/>
      <c r="J55" s="234"/>
      <c r="K55" s="227"/>
      <c r="L55" s="234"/>
      <c r="M55" s="233"/>
      <c r="N55" s="227"/>
      <c r="O55" s="361">
        <f t="shared" si="4"/>
        <v>10804</v>
      </c>
      <c r="P55" s="384">
        <f t="shared" si="4"/>
        <v>12270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3188835</v>
      </c>
      <c r="G56" s="234">
        <v>2104951</v>
      </c>
      <c r="H56" s="15"/>
      <c r="I56" s="234"/>
      <c r="J56" s="234">
        <v>26711</v>
      </c>
      <c r="K56" s="227"/>
      <c r="L56" s="234"/>
      <c r="M56" s="233"/>
      <c r="N56" s="227"/>
      <c r="O56" s="361">
        <f t="shared" si="4"/>
        <v>3188835</v>
      </c>
      <c r="P56" s="384">
        <f t="shared" si="4"/>
        <v>2131662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589836</v>
      </c>
      <c r="G57" s="234">
        <v>507132</v>
      </c>
      <c r="H57" s="15"/>
      <c r="I57" s="234"/>
      <c r="J57" s="234">
        <v>887</v>
      </c>
      <c r="K57" s="227"/>
      <c r="L57" s="234"/>
      <c r="M57" s="233"/>
      <c r="N57" s="227"/>
      <c r="O57" s="361">
        <f t="shared" si="4"/>
        <v>589836</v>
      </c>
      <c r="P57" s="384">
        <f t="shared" si="4"/>
        <v>508019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4777613</v>
      </c>
      <c r="G58" s="261">
        <f>+ROUND(+SUM(G53:G57),0)</f>
        <v>3265523</v>
      </c>
      <c r="H58" s="15"/>
      <c r="I58" s="262">
        <f>+ROUND(+SUM(I53:I57),0)</f>
        <v>0</v>
      </c>
      <c r="J58" s="261">
        <f>+ROUND(+SUM(J53:J57),0)</f>
        <v>40570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4777613</v>
      </c>
      <c r="P58" s="382">
        <f>+ROUND(+SUM(P53:P57),0)</f>
        <v>3306093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782969</v>
      </c>
      <c r="G61" s="234">
        <v>355702</v>
      </c>
      <c r="H61" s="15"/>
      <c r="I61" s="234"/>
      <c r="J61" s="233"/>
      <c r="K61" s="227"/>
      <c r="L61" s="234"/>
      <c r="M61" s="233"/>
      <c r="N61" s="227"/>
      <c r="O61" s="361">
        <f t="shared" si="5"/>
        <v>782969</v>
      </c>
      <c r="P61" s="384">
        <f t="shared" si="5"/>
        <v>355702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969787</v>
      </c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969787</v>
      </c>
      <c r="P62" s="384">
        <f t="shared" si="5"/>
        <v>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1752756</v>
      </c>
      <c r="G65" s="261">
        <f>+ROUND(+SUM(G60:G63),0)</f>
        <v>355702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1752756</v>
      </c>
      <c r="P65" s="382">
        <f>+ROUND(+SUM(P60:P63),0)</f>
        <v>355702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60">
        <v>153884</v>
      </c>
      <c r="K75" s="227"/>
      <c r="L75" s="260"/>
      <c r="M75" s="259"/>
      <c r="N75" s="227"/>
      <c r="O75" s="366">
        <f>+ROUND(+F75+I75+L75,0)</f>
        <v>0</v>
      </c>
      <c r="P75" s="359">
        <f>+ROUND(+G75+J75+M75,0)</f>
        <v>153884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153884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153884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6530369</v>
      </c>
      <c r="G79" s="272">
        <f>+ROUND(G58+G65+G69+G73+G77,0)</f>
        <v>3621225</v>
      </c>
      <c r="H79" s="15"/>
      <c r="I79" s="269">
        <f>+ROUND(I58+I65+I69+I73+I77,0)</f>
        <v>0</v>
      </c>
      <c r="J79" s="272">
        <f>+ROUND(J58+J65+J69+J73+J77,0)</f>
        <v>194454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6530369</v>
      </c>
      <c r="P79" s="392">
        <f>+ROUND(P58+P65+P69+P73+P77,0)</f>
        <v>3815679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6439040</v>
      </c>
      <c r="G81" s="230">
        <v>3465961</v>
      </c>
      <c r="H81" s="15"/>
      <c r="I81" s="230"/>
      <c r="J81" s="230">
        <v>-6557</v>
      </c>
      <c r="K81" s="227"/>
      <c r="L81" s="230"/>
      <c r="M81" s="229"/>
      <c r="N81" s="227"/>
      <c r="O81" s="365">
        <f>+ROUND(+F81+I81+L81,0)</f>
        <v>6439040</v>
      </c>
      <c r="P81" s="378">
        <f>+ROUND(+G81+J81+M81,0)</f>
        <v>3459404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6439040</v>
      </c>
      <c r="G83" s="270">
        <f>+ROUND(G81+G82,0)</f>
        <v>3465961</v>
      </c>
      <c r="H83" s="15"/>
      <c r="I83" s="271">
        <f>+ROUND(I81+I82,0)</f>
        <v>0</v>
      </c>
      <c r="J83" s="270">
        <f>+ROUND(J81+J82,0)</f>
        <v>-6557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6439040</v>
      </c>
      <c r="P83" s="387">
        <f>+ROUND(P81+P82,0)</f>
        <v>3459404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0</v>
      </c>
      <c r="G85" s="291">
        <f>+ROUND(G50,0)-ROUND(G79,0)+ROUND(G83,0)</f>
        <v>152105</v>
      </c>
      <c r="H85" s="15"/>
      <c r="I85" s="292">
        <f>+ROUND(I50,0)-ROUND(I79,0)+ROUND(I83,0)</f>
        <v>0</v>
      </c>
      <c r="J85" s="291">
        <f>+ROUND(J50,0)-ROUND(J79,0)+ROUND(J83,0)</f>
        <v>-152105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0</v>
      </c>
      <c r="P85" s="389">
        <f>+ROUND(P50,0)-ROUND(P79,0)+ROUND(P83,0)</f>
        <v>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0</v>
      </c>
      <c r="G86" s="293">
        <f>+ROUND(G103,0)+ROUND(G122,0)+ROUND(G129,0)-ROUND(G134,0)</f>
        <v>-152105</v>
      </c>
      <c r="H86" s="15"/>
      <c r="I86" s="294">
        <f>+ROUND(I103,0)+ROUND(I122,0)+ROUND(I129,0)-ROUND(I134,0)</f>
        <v>0</v>
      </c>
      <c r="J86" s="293">
        <f>+ROUND(J103,0)+ROUND(J122,0)+ROUND(J129,0)-ROUND(J134,0)</f>
        <v>152105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0</v>
      </c>
      <c r="P86" s="391">
        <f>+ROUND(P103,0)+ROUND(P122,0)+ROUND(P129,0)-ROUND(P134,0)</f>
        <v>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1212</v>
      </c>
      <c r="M118" s="260">
        <v>-1088</v>
      </c>
      <c r="N118" s="227"/>
      <c r="O118" s="366">
        <f>+ROUND(+F118+I118+L118,0)</f>
        <v>1212</v>
      </c>
      <c r="P118" s="359">
        <f>+ROUND(+G118+J118+M118,0)</f>
        <v>-1088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1212</v>
      </c>
      <c r="M120" s="261">
        <f>+ROUND(+SUM(M118:M119),0)</f>
        <v>-1088</v>
      </c>
      <c r="N120" s="227"/>
      <c r="O120" s="381">
        <f>+ROUND(+SUM(O118:O119),0)</f>
        <v>1212</v>
      </c>
      <c r="P120" s="382">
        <f>+ROUND(+SUM(P118:P119),0)</f>
        <v>-1088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1212</v>
      </c>
      <c r="M122" s="272">
        <f>+ROUND(M108+M112+M116+M120,0)</f>
        <v>-1088</v>
      </c>
      <c r="N122" s="227"/>
      <c r="O122" s="385">
        <f>+ROUND(O108+O112+O116+O120,0)</f>
        <v>1212</v>
      </c>
      <c r="P122" s="392">
        <f>+ROUND(P108+P112+P116+P120,0)</f>
        <v>-1088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/>
      <c r="G125" s="234">
        <v>-152105</v>
      </c>
      <c r="H125" s="15"/>
      <c r="I125" s="234"/>
      <c r="J125" s="233">
        <v>152105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0</v>
      </c>
      <c r="G129" s="270">
        <f>+ROUND(+SUM(G124,G125,G126,G128),0)</f>
        <v>-152105</v>
      </c>
      <c r="H129" s="15"/>
      <c r="I129" s="271">
        <f>+ROUND(+SUM(I124,I125,I126,I128),0)</f>
        <v>0</v>
      </c>
      <c r="J129" s="270">
        <f>+ROUND(+SUM(J124,J125,J126,J128),0)</f>
        <v>152105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/>
      <c r="K131" s="227"/>
      <c r="L131" s="230">
        <v>1791</v>
      </c>
      <c r="M131" s="230">
        <v>2879</v>
      </c>
      <c r="N131" s="227"/>
      <c r="O131" s="365">
        <f aca="true" t="shared" si="8" ref="O131:P133">+ROUND(+F131+I131+L131,0)</f>
        <v>1791</v>
      </c>
      <c r="P131" s="378">
        <f t="shared" si="8"/>
        <v>2879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4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/>
      <c r="G133" s="233"/>
      <c r="H133" s="15"/>
      <c r="I133" s="234"/>
      <c r="J133" s="233"/>
      <c r="K133" s="227"/>
      <c r="L133" s="234">
        <v>3003</v>
      </c>
      <c r="M133" s="234">
        <v>1791</v>
      </c>
      <c r="N133" s="227"/>
      <c r="O133" s="361">
        <f t="shared" si="8"/>
        <v>3003</v>
      </c>
      <c r="P133" s="384">
        <f t="shared" si="8"/>
        <v>1791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0</v>
      </c>
      <c r="G134" s="275">
        <f>+ROUND(+G133-G131-G132,0)</f>
        <v>0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1212</v>
      </c>
      <c r="M134" s="275">
        <f>+ROUND(+M133-M131-M132,0)</f>
        <v>-1088</v>
      </c>
      <c r="N134" s="227"/>
      <c r="O134" s="394">
        <f>+ROUND(+O133-O131-O132,0)</f>
        <v>1212</v>
      </c>
      <c r="P134" s="395">
        <f>+ROUND(+P133-P131-P132,0)</f>
        <v>-1088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0</v>
      </c>
      <c r="G142" s="537">
        <f>+G134+G140</f>
        <v>0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1212</v>
      </c>
      <c r="M142" s="537">
        <f>+M134+M140</f>
        <v>-1088</v>
      </c>
      <c r="N142" s="227"/>
      <c r="O142" s="394">
        <f>+O134+O140</f>
        <v>1212</v>
      </c>
      <c r="P142" s="395">
        <f>+P134+P140</f>
        <v>-1088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16012024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458</v>
      </c>
      <c r="G148" s="792"/>
      <c r="H148" s="792"/>
      <c r="I148" s="793"/>
      <c r="J148" s="346"/>
      <c r="K148" s="16"/>
      <c r="L148" s="346" t="s">
        <v>234</v>
      </c>
      <c r="M148" s="791" t="s">
        <v>459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0</v>
      </c>
      <c r="G160" s="566">
        <f>+G133+G139</f>
        <v>0</v>
      </c>
      <c r="I160" s="565">
        <f>+I133+I139</f>
        <v>0</v>
      </c>
      <c r="J160" s="566">
        <f>+J133+J139</f>
        <v>0</v>
      </c>
      <c r="K160" s="227"/>
      <c r="L160" s="565">
        <f>+L133+L139</f>
        <v>3003</v>
      </c>
      <c r="M160" s="566">
        <f>+M133+M139</f>
        <v>1791</v>
      </c>
      <c r="N160" s="227"/>
      <c r="O160" s="569">
        <f>+ROUND(+F160+I160+L160,0)</f>
        <v>3003</v>
      </c>
      <c r="P160" s="570">
        <f>+ROUND(+G160+J160+M160,0)</f>
        <v>1791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/>
      <c r="G161" s="563"/>
      <c r="I161" s="562"/>
      <c r="J161" s="563"/>
      <c r="K161" s="227"/>
      <c r="L161" s="562">
        <v>3003</v>
      </c>
      <c r="M161" s="563">
        <v>1791</v>
      </c>
      <c r="N161" s="227"/>
      <c r="O161" s="571">
        <f>+ROUND(+F161+I161+L161,0)</f>
        <v>3003</v>
      </c>
      <c r="P161" s="572">
        <f>+ROUND(+G161+J161+M161,0)</f>
        <v>1791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31.12.2023 г.</v>
      </c>
      <c r="G162" s="556">
        <f>+G11</f>
        <v>2022</v>
      </c>
      <c r="I162" s="594" t="str">
        <f>+I11</f>
        <v>31.12.2023 г.</v>
      </c>
      <c r="J162" s="558">
        <f>+J11</f>
        <v>2022</v>
      </c>
      <c r="K162" s="11"/>
      <c r="L162" s="595" t="str">
        <f>+L11</f>
        <v>31.12.2023 г.</v>
      </c>
      <c r="M162" s="561">
        <f>+M11</f>
        <v>2022</v>
      </c>
      <c r="N162" s="11"/>
      <c r="O162" s="596" t="str">
        <f>+O11</f>
        <v>31.12.2023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КОМИСИЯ ЗА ЗАЩИТА НА ЛИЧНИТЕ ДАННИ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130961721</v>
      </c>
      <c r="J1" s="808"/>
      <c r="K1" s="439"/>
      <c r="L1" s="440" t="s">
        <v>245</v>
      </c>
      <c r="M1" s="441">
        <f>+'Cash-Flow-2023-Leva'!M1</f>
        <v>3400</v>
      </c>
      <c r="N1" s="439"/>
      <c r="O1" s="440" t="s">
        <v>239</v>
      </c>
      <c r="P1" s="451">
        <f>+'Cash-Flow-2023-Leva'!P1</f>
        <v>9153524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 t="str">
        <f>+'Cash-Flow-2023-Leva'!H3</f>
        <v>www.cpdp.bg</v>
      </c>
      <c r="I3" s="818"/>
      <c r="J3" s="818"/>
      <c r="K3" s="819"/>
      <c r="L3" s="51" t="s">
        <v>246</v>
      </c>
      <c r="M3" s="820" t="str">
        <f>+'Cash-Flow-2023-Leva'!M3:P3</f>
        <v>kzld@cpdp.bg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КОМИСИЯ ЗА ЗАЩИТА НА ЛИЧНИТЕ ДАННИ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31.12.2023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31.12.2023 г.</v>
      </c>
      <c r="G11" s="396">
        <f>+'Cash-Flow-2023-Leva'!G11</f>
        <v>2022</v>
      </c>
      <c r="H11" s="5"/>
      <c r="I11" s="589" t="str">
        <f>+O8</f>
        <v>31.12.2023 г.</v>
      </c>
      <c r="J11" s="397">
        <f>+'Cash-Flow-2023-Leva'!J11</f>
        <v>2022</v>
      </c>
      <c r="K11" s="5"/>
      <c r="L11" s="590" t="str">
        <f>+O8</f>
        <v>31.12.2023 г.</v>
      </c>
      <c r="M11" s="398">
        <f>+'Cash-Flow-2023-Leva'!M11</f>
        <v>2022</v>
      </c>
      <c r="N11" s="462"/>
      <c r="O11" s="591" t="str">
        <f>+O8</f>
        <v>31.12.2023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122.951</v>
      </c>
      <c r="G18" s="255">
        <f>+'Cash-Flow-2023-Leva'!G18/1000</f>
        <v>324.761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122.951</v>
      </c>
      <c r="P18" s="378">
        <f t="shared" si="1"/>
        <v>324.761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10.395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10.395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-0.04</v>
      </c>
      <c r="G24" s="267">
        <f>+'Cash-Flow-2023-Leva'!G24/1000</f>
        <v>-0.057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-0.04</v>
      </c>
      <c r="P24" s="384">
        <f t="shared" si="1"/>
        <v>-0.057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122.91099999999999</v>
      </c>
      <c r="G25" s="235">
        <f>+SUM(G15,G16,G18,G19,G20,G21,G22,G23,G24)</f>
        <v>335.099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122.91099999999999</v>
      </c>
      <c r="P25" s="363">
        <f>+SUM(P15,P16,P18,P19,P20,P21,P22,P23,P24)</f>
        <v>335.099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-31.582</v>
      </c>
      <c r="G37" s="235">
        <f>+'Cash-Flow-2023-Leva'!G37/1000</f>
        <v>-27.73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-31.582</v>
      </c>
      <c r="P37" s="363">
        <f t="shared" si="3"/>
        <v>-27.73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-0.351</v>
      </c>
      <c r="G39" s="282">
        <f>+'Cash-Flow-2023-Leva'!G39/1000</f>
        <v>-0.459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-0.351</v>
      </c>
      <c r="P39" s="414">
        <f t="shared" si="3"/>
        <v>-0.459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48.906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48.906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48.906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48.906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91.32899999999998</v>
      </c>
      <c r="G50" s="257">
        <f>+G25+G30+G37+G42+G48</f>
        <v>307.36899999999997</v>
      </c>
      <c r="H50" s="277"/>
      <c r="I50" s="258">
        <f>+I25+I30+I37+I42+I48</f>
        <v>0</v>
      </c>
      <c r="J50" s="257">
        <f>+J25+J30+J37+J42+J48</f>
        <v>48.906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91.32899999999998</v>
      </c>
      <c r="P50" s="380">
        <f>+P25+P30+P37+P42+P48</f>
        <v>356.275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959.275</v>
      </c>
      <c r="G53" s="228">
        <f>+'Cash-Flow-2023-Leva'!G53/1000</f>
        <v>617.675</v>
      </c>
      <c r="H53" s="277"/>
      <c r="I53" s="238">
        <f>+'Cash-Flow-2023-Leva'!I53/1000</f>
        <v>0</v>
      </c>
      <c r="J53" s="228">
        <f>+'Cash-Flow-2023-Leva'!J53/1000</f>
        <v>12.969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959.275</v>
      </c>
      <c r="P53" s="359">
        <f t="shared" si="5"/>
        <v>630.644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28.863</v>
      </c>
      <c r="G54" s="267">
        <f>+'Cash-Flow-2023-Leva'!G54/1000</f>
        <v>23.495</v>
      </c>
      <c r="H54" s="277"/>
      <c r="I54" s="268">
        <f>+'Cash-Flow-2023-Leva'!I54/1000</f>
        <v>0</v>
      </c>
      <c r="J54" s="267">
        <f>+'Cash-Flow-2023-Leva'!J54/1000</f>
        <v>0.003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28.863</v>
      </c>
      <c r="P54" s="384">
        <f t="shared" si="5"/>
        <v>23.498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10.804</v>
      </c>
      <c r="G55" s="267">
        <f>+'Cash-Flow-2023-Leva'!G55/1000</f>
        <v>12.27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10.804</v>
      </c>
      <c r="P55" s="384">
        <f t="shared" si="5"/>
        <v>12.27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3188.835</v>
      </c>
      <c r="G56" s="267">
        <f>+'Cash-Flow-2023-Leva'!G56/1000</f>
        <v>2104.951</v>
      </c>
      <c r="H56" s="277"/>
      <c r="I56" s="268">
        <f>+'Cash-Flow-2023-Leva'!I56/1000</f>
        <v>0</v>
      </c>
      <c r="J56" s="267">
        <f>+'Cash-Flow-2023-Leva'!J56/1000</f>
        <v>26.711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3188.835</v>
      </c>
      <c r="P56" s="384">
        <f t="shared" si="5"/>
        <v>2131.662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589.836</v>
      </c>
      <c r="G57" s="267">
        <f>+'Cash-Flow-2023-Leva'!G57/1000</f>
        <v>507.132</v>
      </c>
      <c r="H57" s="277"/>
      <c r="I57" s="268">
        <f>+'Cash-Flow-2023-Leva'!I57/1000</f>
        <v>0</v>
      </c>
      <c r="J57" s="267">
        <f>+'Cash-Flow-2023-Leva'!J57/1000</f>
        <v>0.887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589.836</v>
      </c>
      <c r="P57" s="384">
        <f t="shared" si="5"/>
        <v>508.019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4777.613</v>
      </c>
      <c r="G58" s="261">
        <f>+SUM(G53:G57)</f>
        <v>3265.523</v>
      </c>
      <c r="H58" s="277"/>
      <c r="I58" s="262">
        <f>+SUM(I53:I57)</f>
        <v>0</v>
      </c>
      <c r="J58" s="261">
        <f>+SUM(J53:J57)</f>
        <v>40.57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4777.613</v>
      </c>
      <c r="P58" s="382">
        <f>+SUM(P53:P57)</f>
        <v>3306.093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782.969</v>
      </c>
      <c r="G61" s="267">
        <f>+'Cash-Flow-2023-Leva'!G61/1000</f>
        <v>355.702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782.969</v>
      </c>
      <c r="P61" s="384">
        <f t="shared" si="6"/>
        <v>355.702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969.787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969.787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1752.756</v>
      </c>
      <c r="G65" s="261">
        <f>+SUM(G60:G63)</f>
        <v>355.702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1752.756</v>
      </c>
      <c r="P65" s="382">
        <f>+SUM(P60:P63)</f>
        <v>355.702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0</v>
      </c>
      <c r="G71" s="228">
        <f>+'Cash-Flow-2023-Leva'!G71/1000</f>
        <v>0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153.884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153.884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153.884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153.884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6530.369000000001</v>
      </c>
      <c r="G79" s="272">
        <f>+G58+G65+G69+G73+G77</f>
        <v>3621.2250000000004</v>
      </c>
      <c r="H79" s="277"/>
      <c r="I79" s="269">
        <f>+I58+I65+I69+I73+I77</f>
        <v>0</v>
      </c>
      <c r="J79" s="272">
        <f>+J58+J65+J69+J73+J77</f>
        <v>194.45399999999998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6530.369000000001</v>
      </c>
      <c r="P79" s="392">
        <f>+P58+P65+P69+P73+P77</f>
        <v>3815.679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6439.04</v>
      </c>
      <c r="G81" s="255">
        <f>+'Cash-Flow-2023-Leva'!G81/1000</f>
        <v>3465.961</v>
      </c>
      <c r="H81" s="277"/>
      <c r="I81" s="256">
        <f>+'Cash-Flow-2023-Leva'!I81/1000</f>
        <v>0</v>
      </c>
      <c r="J81" s="255">
        <f>+'Cash-Flow-2023-Leva'!J81/1000</f>
        <v>-6.557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6439.04</v>
      </c>
      <c r="P81" s="378">
        <f>+G81+J81+M81</f>
        <v>3459.404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6439.04</v>
      </c>
      <c r="G83" s="270">
        <f>+G81+G82</f>
        <v>3465.961</v>
      </c>
      <c r="H83" s="277"/>
      <c r="I83" s="271">
        <f>+I81+I82</f>
        <v>0</v>
      </c>
      <c r="J83" s="270">
        <f>+J81+J82</f>
        <v>-6.557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6439.04</v>
      </c>
      <c r="P83" s="387">
        <f>+P81+P82</f>
        <v>3459.404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0</v>
      </c>
      <c r="G85" s="291">
        <f>+G50-G79+G83</f>
        <v>152.10499999999956</v>
      </c>
      <c r="H85" s="277"/>
      <c r="I85" s="292">
        <f>+I50-I79+I83</f>
        <v>0</v>
      </c>
      <c r="J85" s="291">
        <f>+J50-J79+J83</f>
        <v>-152.10499999999996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0</v>
      </c>
      <c r="P85" s="389">
        <f>+P50-P79+P83</f>
        <v>0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0</v>
      </c>
      <c r="G86" s="293">
        <f>+G103+G122+G129-G134</f>
        <v>-152.105</v>
      </c>
      <c r="H86" s="277"/>
      <c r="I86" s="294">
        <f>+I103+I122+I129-I134</f>
        <v>0</v>
      </c>
      <c r="J86" s="293">
        <f>+J103+J122+J129-J134</f>
        <v>152.105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0</v>
      </c>
      <c r="P86" s="391">
        <f>+P103+P122+P129-P134</f>
        <v>0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1.212</v>
      </c>
      <c r="M118" s="228">
        <f>+'Cash-Flow-2023-Leva'!M118/1000</f>
        <v>-1.088</v>
      </c>
      <c r="N118" s="463"/>
      <c r="O118" s="366">
        <f>+F118+I118+L118</f>
        <v>1.212</v>
      </c>
      <c r="P118" s="359">
        <f>+G118+J118+M118</f>
        <v>-1.088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1.212</v>
      </c>
      <c r="M120" s="261">
        <f>+SUM(M118:M119)</f>
        <v>-1.088</v>
      </c>
      <c r="N120" s="463"/>
      <c r="O120" s="381">
        <f>+SUM(O118:O119)</f>
        <v>1.212</v>
      </c>
      <c r="P120" s="382">
        <f>+SUM(P118:P119)</f>
        <v>-1.088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1.212</v>
      </c>
      <c r="M122" s="272">
        <f>+M108+M112+M116+M120</f>
        <v>-1.088</v>
      </c>
      <c r="N122" s="463"/>
      <c r="O122" s="385">
        <f>+O108+O112+O116+O120</f>
        <v>1.212</v>
      </c>
      <c r="P122" s="392">
        <f>+P108+P112+P116+P120</f>
        <v>-1.088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0</v>
      </c>
      <c r="G125" s="267">
        <f>+'Cash-Flow-2023-Leva'!G125/1000</f>
        <v>-152.105</v>
      </c>
      <c r="H125" s="277"/>
      <c r="I125" s="268">
        <f>+'Cash-Flow-2023-Leva'!I125/1000</f>
        <v>0</v>
      </c>
      <c r="J125" s="267">
        <f>+'Cash-Flow-2023-Leva'!J125/1000</f>
        <v>152.105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0</v>
      </c>
      <c r="G129" s="270">
        <f>+SUM(G124,G125,G126,G128)</f>
        <v>-152.105</v>
      </c>
      <c r="H129" s="277"/>
      <c r="I129" s="271">
        <f>+SUM(I124,I125,I126,I128)</f>
        <v>0</v>
      </c>
      <c r="J129" s="270">
        <f>+SUM(J124,J125,J126,J128)</f>
        <v>152.105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0</v>
      </c>
      <c r="G131" s="255">
        <f>+'Cash-Flow-2023-Leva'!G131/1000</f>
        <v>0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1.791</v>
      </c>
      <c r="M131" s="255">
        <f>+'Cash-Flow-2023-Leva'!M131/1000</f>
        <v>2.879</v>
      </c>
      <c r="N131" s="463"/>
      <c r="O131" s="365">
        <f aca="true" t="shared" si="9" ref="O131:P133">+F131+I131+L131</f>
        <v>1.791</v>
      </c>
      <c r="P131" s="378">
        <f t="shared" si="9"/>
        <v>2.879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0</v>
      </c>
      <c r="G133" s="267">
        <f>+'Cash-Flow-2023-Leva'!G133/1000</f>
        <v>0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3.003</v>
      </c>
      <c r="M133" s="267">
        <f>+'Cash-Flow-2023-Leva'!M133/1000</f>
        <v>1.791</v>
      </c>
      <c r="N133" s="463"/>
      <c r="O133" s="361">
        <f t="shared" si="9"/>
        <v>3.003</v>
      </c>
      <c r="P133" s="384">
        <f t="shared" si="9"/>
        <v>1.791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0</v>
      </c>
      <c r="G134" s="275">
        <f>+G133-G131-G132</f>
        <v>0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1.2120000000000002</v>
      </c>
      <c r="M134" s="275">
        <f>+M133-M131-M132</f>
        <v>-1.088</v>
      </c>
      <c r="N134" s="463"/>
      <c r="O134" s="394">
        <f>+O133-O131-O132</f>
        <v>1.2120000000000002</v>
      </c>
      <c r="P134" s="395">
        <f>+P133-P131-P132</f>
        <v>-1.088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0</v>
      </c>
      <c r="G142" s="275">
        <f>+G134+G140</f>
        <v>0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1.2120000000000002</v>
      </c>
      <c r="M142" s="537">
        <f>+M134+M140</f>
        <v>-1.088</v>
      </c>
      <c r="N142" s="463"/>
      <c r="O142" s="549">
        <f>+O134+O140</f>
        <v>1.2120000000000002</v>
      </c>
      <c r="P142" s="550">
        <f>+P134+P140</f>
        <v>-1.088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16012024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2024-02-07T13:19:15Z</cp:lastPrinted>
  <dcterms:created xsi:type="dcterms:W3CDTF">2015-12-01T07:17:04Z</dcterms:created>
  <dcterms:modified xsi:type="dcterms:W3CDTF">2024-02-07T13:21:33Z</dcterms:modified>
  <cp:category/>
  <cp:version/>
  <cp:contentType/>
  <cp:contentStatus/>
</cp:coreProperties>
</file>