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<sst xmlns="http://schemas.openxmlformats.org/spreadsheetml/2006/main" count="675" uniqueCount="465">
  <si>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</si>
  <si>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</si>
  <si>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</si>
  <si>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</si>
  <si>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</si>
  <si>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</si>
  <si>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</si>
  <si>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</si>
  <si>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</si>
  <si>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</si>
  <si>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</si>
  <si>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</si>
  <si>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</si>
  <si>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</si>
  <si>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</si>
  <si>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</si>
  <si>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</si>
  <si>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</si>
  <si>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</si>
  <si>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</si>
  <si>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</si>
  <si>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</si>
  <si>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</si>
  <si>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</si>
  <si>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</si>
  <si>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</si>
  <si>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</si>
  <si>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</si>
  <si>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</si>
  <si>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</si>
  <si>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</si>
  <si>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</si>
  <si>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</si>
  <si>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</si>
  <si>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</si>
  <si>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</si>
  <si>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</si>
  <si>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</si>
  <si>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</si>
  <si>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</si>
  <si>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</si>
  <si>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</si>
  <si>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</si>
  <si>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</si>
  <si>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</si>
  <si>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</si>
  <si>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</si>
  <si>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</si>
  <si>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</si>
  <si>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</si>
  <si>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</si>
  <si>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</si>
  <si>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</si>
  <si>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</si>
  <si>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</si>
  <si>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</si>
  <si>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</si>
  <si>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</si>
  <si>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</si>
  <si>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</si>
  <si>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</si>
  <si>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</si>
  <si>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</si>
  <si>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</si>
  <si>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</si>
  <si>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</si>
  <si>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</si>
  <si>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</si>
  <si>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</si>
  <si>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</si>
  <si>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</si>
  <si>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</si>
  <si>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</si>
  <si>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</si>
  <si>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</si>
  <si>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</si>
  <si>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</si>
  <si>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</si>
  <si>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</si>
  <si>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</si>
  <si>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</si>
  <si>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</si>
  <si>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</si>
  <si>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</si>
  <si>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</si>
  <si>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</si>
  <si>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</si>
  <si>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</si>
  <si>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</si>
  <si>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</si>
  <si>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</si>
  <si>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</si>
  <si>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</si>
  <si>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</si>
  <si>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</si>
  <si>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</si>
  <si>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</si>
  <si>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</si>
  <si>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</si>
  <si>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</si>
  <si>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</si>
  <si>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</si>
  <si>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</si>
  <si>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</si>
  <si>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</si>
  <si>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</si>
  <si>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</si>
  <si>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</si>
  <si>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</si>
  <si>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</si>
  <si>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</si>
  <si>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</si>
  <si>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</si>
  <si>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</si>
  <si>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</si>
  <si>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</si>
  <si>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</si>
  <si>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</si>
  <si>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</si>
  <si>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</si>
  <si>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</si>
  <si>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</si>
  <si>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</si>
  <si>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</si>
  <si>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</si>
  <si>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</si>
  <si>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</si>
  <si>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</si>
  <si>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</si>
  <si>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</si>
  <si>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</si>
  <si>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</si>
  <si>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</si>
  <si>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</si>
  <si>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</si>
  <si>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</si>
  <si>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</si>
  <si>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</si>
  <si>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</si>
  <si>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</si>
  <si>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</si>
  <si>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</si>
  <si>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</si>
  <si>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</si>
  <si>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</si>
  <si>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</si>
  <si>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</si>
  <si>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</si>
  <si>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</si>
  <si>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</si>
  <si>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</si>
  <si>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</si>
  <si>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</si>
  <si>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</si>
  <si>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</si>
  <si>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</si>
  <si>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</si>
  <si>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</si>
  <si>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</si>
  <si>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</si>
  <si>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</si>
  <si>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</si>
  <si>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</si>
  <si>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</si>
  <si>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</si>
  <si>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</si>
  <si>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</si>
  <si>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</si>
  <si>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</si>
  <si>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</si>
  <si>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</si>
  <si>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</si>
  <si>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</si>
  <si>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</si>
  <si>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</si>
  <si>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</si>
  <si>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</si>
  <si>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</si>
  <si>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</si>
  <si>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</si>
  <si>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</si>
  <si>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</si>
  <si>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</si>
  <si>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</si>
  <si>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</si>
  <si>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</si>
  <si>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</si>
  <si>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</si>
  <si>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</si>
  <si>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</si>
  <si>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</si>
  <si>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</si>
  <si>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</si>
  <si>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</si>
  <si>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</si>
  <si>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</si>
  <si>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</si>
  <si>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</si>
  <si>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</si>
  <si>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</si>
  <si>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</si>
  <si>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</si>
  <si>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</si>
  <si>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</si>
  <si>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</si>
  <si>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</si>
  <si>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</si>
  <si>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</si>
  <si>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</si>
  <si>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</si>
  <si>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</si>
  <si>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</si>
  <si>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</si>
  <si>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</si>
  <si>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</si>
  <si>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</si>
  <si>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</si>
  <si>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</si>
  <si>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</si>
  <si>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</si>
  <si>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</si>
  <si>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</si>
  <si>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</si>
  <si>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</si>
  <si>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</si>
  <si>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</si>
  <si>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</si>
  <si>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</si>
  <si>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</si>
  <si>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</si>
  <si>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</si>
  <si>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</si>
  <si>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</si>
  <si>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</si>
  <si>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</si>
  <si>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</si>
  <si>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</si>
  <si>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</si>
  <si>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</si>
  <si>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</si>
  <si>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</si>
  <si>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</si>
  <si>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</si>
  <si>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</si>
  <si>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</si>
  <si>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</si>
  <si>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</si>
  <si>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</si>
  <si>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</si>
  <si>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</si>
  <si>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</si>
  <si>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</si>
  <si>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</si>
  <si>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</si>
  <si>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</si>
  <si>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</si>
  <si>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</si>
  <si>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</si>
  <si>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</si>
  <si>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</si>
  <si>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</si>
  <si>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</si>
  <si>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</si>
  <si>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</si>
  <si>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</si>
  <si>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</si>
  <si>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</si>
  <si>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</si>
  <si>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</si>
  <si>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</si>
  <si>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</si>
  <si>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</si>
  <si>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</si>
  <si>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</si>
  <si>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</si>
  <si>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</si>
  <si>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</si>
  <si>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</si>
  <si>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</si>
  <si>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</si>
  <si>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</si>
  <si>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</si>
  <si>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</si>
  <si>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</si>
  <si>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</si>
  <si>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</si>
  <si>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</si>
  <si>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</si>
  <si>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</si>
  <si>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</si>
  <si>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</si>
  <si>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</si>
  <si>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</si>
  <si>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</si>
  <si>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</si>
  <si>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</si>
  <si>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</si>
  <si>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</si>
  <si>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</si>
  <si>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</si>
  <si>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</si>
  <si>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</si>
  <si>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</si>
  <si>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</si>
  <si>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</si>
  <si>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</si>
  <si>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</si>
  <si>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</si>
  <si>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</si>
  <si>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</si>
  <si>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</si>
  <si>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</si>
  <si>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</si>
  <si>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</si>
  <si>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</si>
  <si>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</si>
  <si>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</si>
  <si>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</si>
  <si>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</si>
  <si>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</si>
  <si>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</si>
  <si>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</si>
  <si>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</si>
  <si>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</si>
  <si>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</si>
  <si>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</si>
  <si>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</si>
  <si>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</si>
  <si>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</si>
  <si>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</si>
  <si>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</si>
  <si>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</si>
  <si>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</si>
  <si>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</si>
  <si>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</si>
  <si>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</si>
  <si>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</si>
  <si>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</si>
  <si>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</si>
  <si>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</si>
  <si>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</si>
  <si>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</si>
  <si>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</si>
  <si>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</si>
  <si>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</si>
  <si>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</si>
  <si>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</si>
  <si>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</si>
  <si>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</si>
  <si>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</si>
  <si>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</si>
  <si>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</si>
  <si>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</si>
  <si>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</si>
  <si>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</si>
  <si>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</si>
  <si>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</si>
  <si>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</si>
  <si>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</si>
  <si>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</si>
  <si>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</si>
  <si>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</si>
  <si>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</si>
  <si>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</si>
  <si>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</si>
  <si>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</si>
  <si>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</si>
  <si>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</si>
  <si>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</si>
  <si>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</si>
  <si>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</si>
  <si>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</si>
  <si>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</si>
  <si>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</si>
  <si>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</si>
  <si>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</si>
  <si>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</si>
  <si>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</si>
  <si>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</si>
  <si>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</si>
  <si>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</si>
  <si>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</si>
  <si>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</si>
  <si>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</si>
  <si>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</si>
  <si>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</si>
  <si>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</si>
  <si>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</si>
  <si>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</si>
  <si>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</si>
  <si>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</si>
  <si>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</si>
  <si>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</si>
  <si>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</si>
  <si>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</si>
  <si>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</si>
  <si>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</si>
  <si>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</si>
  <si>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</si>
  <si>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</si>
  <si>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</si>
  <si>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</si>
  <si>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</si>
  <si>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</si>
  <si>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</si>
  <si>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</si>
  <si>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</si>
  <si>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</si>
  <si>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</si>
  <si>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</si>
  <si>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</si>
  <si>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</si>
  <si>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</si>
  <si>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</si>
  <si>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</si>
  <si>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</si>
  <si>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</si>
  <si>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</si>
  <si>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</si>
  <si>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</si>
  <si>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</si>
  <si>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</si>
  <si>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</si>
  <si>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</si>
  <si>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</si>
  <si>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</si>
  <si>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</si>
  <si>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</si>
  <si>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</si>
  <si>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</si>
  <si>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</si>
  <si>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</si>
  <si>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</si>
  <si>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</si>
  <si>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</si>
  <si>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</si>
  <si>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</si>
  <si>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</si>
  <si>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</si>
  <si>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</si>
  <si>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</si>
  <si>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</si>
  <si>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</si>
  <si>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</si>
  <si>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</si>
  <si>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</si>
  <si>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</si>
  <si>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</si>
  <si>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</si>
  <si>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</si>
  <si>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</si>
  <si>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</si>
  <si>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</si>
  <si>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</si>
  <si>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</si>
  <si>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</si>
  <si>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</si>
  <si>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</si>
  <si>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</si>
  <si>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www.cpdp.bg</t>
  </si>
  <si>
    <t>kzld@cpdp.bg</t>
  </si>
  <si>
    <t>КОМИСИЯ ЗА ЗАЩИТА НА ЛИЧНИТЕ ДАННИ</t>
  </si>
  <si>
    <t xml:space="preserve">гр. София, бул. "Проф. Цветан Лазаров", № 2 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</si>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</sst>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74" fontId="155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5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3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58" fillId="50" borderId="27" xfId="64" applyNumberFormat="1" applyFont="1" applyFill="1" applyBorder="1" applyAlignment="1" applyProtection="1">
      <alignment horizontal="center" vertical="center"/>
      <protection locked="0"/>
    </xf>
    <xf numFmtId="174" fontId="153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3" fillId="33" borderId="27" xfId="64" applyNumberFormat="1" applyFont="1" applyFill="1" applyBorder="1" applyAlignment="1" applyProtection="1">
      <alignment horizontal="center" vertical="center"/>
      <protection/>
    </xf>
    <xf numFmtId="172" fontId="174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5" fillId="32" borderId="116" xfId="0" applyNumberFormat="1" applyFont="1" applyFill="1" applyBorder="1" applyAlignment="1" applyProtection="1" quotePrefix="1">
      <alignment/>
      <protection/>
    </xf>
    <xf numFmtId="174" fontId="176" fillId="32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4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2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95" fontId="24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200" fontId="24" fillId="33" borderId="0" xfId="57" applyNumberFormat="1" applyFont="1" applyFill="1" applyBorder="1" applyAlignment="1">
      <alignment horizontal="center"/>
      <protection/>
    </xf>
    <xf numFmtId="0" fontId="155" fillId="32" borderId="68" xfId="57" applyFont="1" applyFill="1" applyBorder="1" quotePrefix="1">
      <alignment/>
      <protection/>
    </xf>
    <xf numFmtId="0" fontId="155" fillId="32" borderId="19" xfId="57" applyFont="1" applyFill="1" applyBorder="1" quotePrefix="1">
      <alignment/>
      <protection/>
    </xf>
    <xf numFmtId="197" fontId="24" fillId="32" borderId="69" xfId="58" applyNumberFormat="1" applyFont="1" applyFill="1" applyBorder="1" applyAlignment="1">
      <alignment/>
      <protection/>
    </xf>
    <xf numFmtId="0" fontId="155" fillId="32" borderId="17" xfId="57" applyFont="1" applyFill="1" applyBorder="1" quotePrefix="1">
      <alignment/>
      <protection/>
    </xf>
    <xf numFmtId="0" fontId="155" fillId="32" borderId="0" xfId="57" applyFont="1" applyFill="1" applyBorder="1" quotePrefix="1">
      <alignment/>
      <protection/>
    </xf>
    <xf numFmtId="197" fontId="24" fillId="32" borderId="18" xfId="58" applyNumberFormat="1" applyFont="1" applyFill="1" applyBorder="1" applyAlignment="1">
      <alignment/>
      <protection/>
    </xf>
    <xf numFmtId="0" fontId="155" fillId="32" borderId="26" xfId="57" applyFont="1" applyFill="1" applyBorder="1" quotePrefix="1">
      <alignment/>
      <protection/>
    </xf>
    <xf numFmtId="0" fontId="155" fillId="32" borderId="20" xfId="57" applyFont="1" applyFill="1" applyBorder="1" quotePrefix="1">
      <alignment/>
      <protection/>
    </xf>
    <xf numFmtId="197" fontId="24" fillId="32" borderId="21" xfId="58" applyNumberFormat="1" applyFont="1" applyFill="1" applyBorder="1" applyAlignment="1">
      <alignment/>
      <protection/>
    </xf>
    <xf numFmtId="0" fontId="155" fillId="45" borderId="68" xfId="57" applyFont="1" applyFill="1" applyBorder="1" quotePrefix="1">
      <alignment/>
      <protection/>
    </xf>
    <xf numFmtId="0" fontId="155" fillId="45" borderId="19" xfId="57" applyFont="1" applyFill="1" applyBorder="1" quotePrefix="1">
      <alignment/>
      <protection/>
    </xf>
    <xf numFmtId="197" fontId="24" fillId="45" borderId="69" xfId="58" applyNumberFormat="1" applyFont="1" applyFill="1" applyBorder="1" applyAlignment="1">
      <alignment/>
      <protection/>
    </xf>
    <xf numFmtId="0" fontId="155" fillId="45" borderId="17" xfId="57" applyFont="1" applyFill="1" applyBorder="1" quotePrefix="1">
      <alignment/>
      <protection/>
    </xf>
    <xf numFmtId="0" fontId="155" fillId="45" borderId="0" xfId="57" applyFont="1" applyFill="1" applyBorder="1" quotePrefix="1">
      <alignment/>
      <protection/>
    </xf>
    <xf numFmtId="197" fontId="24" fillId="45" borderId="18" xfId="58" applyNumberFormat="1" applyFont="1" applyFill="1" applyBorder="1" applyAlignment="1">
      <alignment/>
      <protection/>
    </xf>
    <xf numFmtId="0" fontId="155" fillId="45" borderId="26" xfId="57" applyFont="1" applyFill="1" applyBorder="1" quotePrefix="1">
      <alignment/>
      <protection/>
    </xf>
    <xf numFmtId="0" fontId="155" fillId="45" borderId="20" xfId="57" applyFont="1" applyFill="1" applyBorder="1" quotePrefix="1">
      <alignment/>
      <protection/>
    </xf>
    <xf numFmtId="197" fontId="24" fillId="45" borderId="21" xfId="58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58" applyNumberFormat="1" applyFont="1" applyFill="1" applyBorder="1" applyAlignment="1">
      <alignment/>
      <protection/>
    </xf>
    <xf numFmtId="177" fontId="24" fillId="33" borderId="0" xfId="57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79" fontId="24" fillId="32" borderId="0" xfId="57" applyNumberFormat="1" applyFont="1" applyFill="1" applyBorder="1" applyAlignment="1">
      <alignment horizontal="center"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32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left"/>
      <protection/>
    </xf>
    <xf numFmtId="176" fontId="70" fillId="45" borderId="0" xfId="57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76" fontId="69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69" fillId="33" borderId="0" xfId="57" applyNumberFormat="1" applyFont="1" applyFill="1" applyBorder="1" applyAlignment="1">
      <alignment/>
      <protection/>
    </xf>
    <xf numFmtId="179" fontId="69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195" fontId="69" fillId="33" borderId="0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177" fontId="69" fillId="33" borderId="0" xfId="57" applyNumberFormat="1" applyFont="1" applyFill="1" applyBorder="1" applyAlignment="1">
      <alignment/>
      <protection/>
    </xf>
    <xf numFmtId="200" fontId="69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7" fontId="69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7" fontId="69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69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/>
      <protection/>
    </xf>
    <xf numFmtId="201" fontId="6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79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8" fontId="69" fillId="38" borderId="0" xfId="57" applyNumberFormat="1" applyFont="1" applyFill="1" applyBorder="1" applyAlignment="1">
      <alignment/>
      <protection/>
    </xf>
    <xf numFmtId="210" fontId="69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9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9" fillId="32" borderId="20" xfId="57" applyNumberFormat="1" applyFont="1" applyFill="1" applyBorder="1">
      <alignment/>
      <protection/>
    </xf>
    <xf numFmtId="176" fontId="69" fillId="32" borderId="20" xfId="57" applyNumberFormat="1" applyFont="1" applyFill="1" applyBorder="1" applyAlignment="1">
      <alignment horizontal="left"/>
      <protection/>
    </xf>
    <xf numFmtId="208" fontId="189" fillId="55" borderId="0" xfId="63" applyNumberFormat="1" applyFont="1" applyFill="1" applyBorder="1" applyAlignment="1">
      <alignment horizontal="center"/>
      <protection/>
    </xf>
    <xf numFmtId="0" fontId="190" fillId="55" borderId="0" xfId="63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center"/>
      <protection/>
    </xf>
    <xf numFmtId="210" fontId="24" fillId="33" borderId="0" xfId="58" applyNumberFormat="1" applyFont="1" applyFill="1" applyBorder="1" applyAlignment="1">
      <alignment horizontal="left"/>
      <protection/>
    </xf>
    <xf numFmtId="179" fontId="24" fillId="32" borderId="0" xfId="57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center"/>
      <protection/>
    </xf>
    <xf numFmtId="176" fontId="69" fillId="32" borderId="0" xfId="57" applyNumberFormat="1" applyFont="1" applyFill="1" applyBorder="1" applyAlignment="1">
      <alignment horizontal="center"/>
      <protection/>
    </xf>
    <xf numFmtId="178" fontId="69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9" fillId="38" borderId="0" xfId="57" applyNumberFormat="1" applyFont="1" applyFill="1" applyBorder="1" applyAlignment="1">
      <alignment horizontal="center"/>
      <protection/>
    </xf>
    <xf numFmtId="195" fontId="69" fillId="33" borderId="0" xfId="58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center"/>
      <protection/>
    </xf>
    <xf numFmtId="177" fontId="69" fillId="45" borderId="0" xfId="57" applyNumberFormat="1" applyFont="1" applyFill="1" applyBorder="1" applyAlignment="1">
      <alignment horizontal="center"/>
      <protection/>
    </xf>
    <xf numFmtId="178" fontId="69" fillId="38" borderId="0" xfId="57" applyNumberFormat="1" applyFont="1" applyFill="1" applyBorder="1" applyAlignment="1">
      <alignment horizontal="left"/>
      <protection/>
    </xf>
    <xf numFmtId="199" fontId="59" fillId="45" borderId="20" xfId="58" applyNumberFormat="1" applyFont="1" applyFill="1" applyBorder="1" applyAlignment="1">
      <alignment horizontal="center"/>
      <protection/>
    </xf>
    <xf numFmtId="197" fontId="59" fillId="32" borderId="19" xfId="58" applyNumberFormat="1" applyFont="1" applyFill="1" applyBorder="1" applyAlignment="1">
      <alignment horizontal="center"/>
      <protection/>
    </xf>
    <xf numFmtId="198" fontId="59" fillId="32" borderId="0" xfId="58" applyNumberFormat="1" applyFont="1" applyFill="1" applyBorder="1" applyAlignment="1">
      <alignment horizontal="center"/>
      <protection/>
    </xf>
    <xf numFmtId="195" fontId="69" fillId="32" borderId="0" xfId="58" applyNumberFormat="1" applyFont="1" applyFill="1" applyBorder="1" applyAlignment="1">
      <alignment horizontal="center"/>
      <protection/>
    </xf>
    <xf numFmtId="179" fontId="69" fillId="45" borderId="0" xfId="57" applyNumberFormat="1" applyFont="1" applyFill="1" applyBorder="1" applyAlignment="1">
      <alignment horizontal="center"/>
      <protection/>
    </xf>
    <xf numFmtId="200" fontId="69" fillId="33" borderId="0" xfId="57" applyNumberFormat="1" applyFont="1" applyFill="1" applyBorder="1" applyAlignment="1">
      <alignment horizontal="center"/>
      <protection/>
    </xf>
    <xf numFmtId="197" fontId="59" fillId="45" borderId="19" xfId="58" applyNumberFormat="1" applyFont="1" applyFill="1" applyBorder="1" applyAlignment="1">
      <alignment horizontal="center"/>
      <protection/>
    </xf>
    <xf numFmtId="199" fontId="59" fillId="32" borderId="20" xfId="58" applyNumberFormat="1" applyFont="1" applyFill="1" applyBorder="1" applyAlignment="1">
      <alignment horizontal="center"/>
      <protection/>
    </xf>
    <xf numFmtId="195" fontId="69" fillId="45" borderId="0" xfId="58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left"/>
      <protection/>
    </xf>
    <xf numFmtId="203" fontId="59" fillId="45" borderId="0" xfId="58" applyNumberFormat="1" applyFont="1" applyFill="1" applyBorder="1" applyAlignment="1">
      <alignment horizontal="center"/>
      <protection/>
    </xf>
    <xf numFmtId="204" fontId="59" fillId="45" borderId="20" xfId="58" applyNumberFormat="1" applyFont="1" applyFill="1" applyBorder="1" applyAlignment="1">
      <alignment horizontal="center"/>
      <protection/>
    </xf>
    <xf numFmtId="202" fontId="59" fillId="45" borderId="19" xfId="58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left"/>
      <protection/>
    </xf>
    <xf numFmtId="210" fontId="24" fillId="33" borderId="0" xfId="58" applyNumberFormat="1" applyFont="1" applyFill="1" applyBorder="1" applyAlignment="1">
      <alignment horizontal="center"/>
      <protection/>
    </xf>
    <xf numFmtId="202" fontId="59" fillId="32" borderId="19" xfId="58" applyNumberFormat="1" applyFont="1" applyFill="1" applyBorder="1" applyAlignment="1">
      <alignment horizontal="center"/>
      <protection/>
    </xf>
    <xf numFmtId="198" fontId="59" fillId="45" borderId="0" xfId="58" applyNumberFormat="1" applyFont="1" applyFill="1" applyBorder="1" applyAlignment="1">
      <alignment horizontal="center"/>
      <protection/>
    </xf>
    <xf numFmtId="203" fontId="59" fillId="32" borderId="0" xfId="58" applyNumberFormat="1" applyFont="1" applyFill="1" applyBorder="1" applyAlignment="1">
      <alignment horizontal="center"/>
      <protection/>
    </xf>
    <xf numFmtId="204" fontId="59" fillId="32" borderId="20" xfId="58" applyNumberFormat="1" applyFont="1" applyFill="1" applyBorder="1" applyAlignment="1">
      <alignment horizontal="center"/>
      <protection/>
    </xf>
    <xf numFmtId="207" fontId="191" fillId="32" borderId="0" xfId="0" applyNumberFormat="1" applyFont="1" applyFill="1" applyAlignment="1" applyProtection="1">
      <alignment horizontal="center"/>
      <protection/>
    </xf>
    <xf numFmtId="207" fontId="191" fillId="54" borderId="0" xfId="0" applyNumberFormat="1" applyFont="1" applyFill="1" applyAlignment="1" applyProtection="1">
      <alignment horizontal="center"/>
      <protection/>
    </xf>
    <xf numFmtId="38" fontId="182" fillId="43" borderId="42" xfId="65" applyNumberFormat="1" applyFont="1" applyFill="1" applyBorder="1" applyAlignment="1" applyProtection="1">
      <alignment horizontal="center"/>
      <protection/>
    </xf>
    <xf numFmtId="38" fontId="182" fillId="43" borderId="43" xfId="65" applyNumberFormat="1" applyFont="1" applyFill="1" applyBorder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6" fontId="192" fillId="45" borderId="28" xfId="57" applyNumberFormat="1" applyFont="1" applyFill="1" applyBorder="1" applyAlignment="1" applyProtection="1">
      <alignment horizontal="center" vertical="center"/>
      <protection locked="0"/>
    </xf>
    <xf numFmtId="186" fontId="192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3" fillId="46" borderId="65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0" fontId="193" fillId="33" borderId="61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30" xfId="61" applyFont="1" applyFill="1" applyBorder="1" applyAlignment="1" applyProtection="1">
      <alignment horizontal="center"/>
      <protection/>
    </xf>
    <xf numFmtId="0" fontId="169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5" fontId="194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7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28" xfId="53" applyFill="1" applyBorder="1" applyAlignment="1" applyProtection="1">
      <alignment horizontal="center" vertical="center"/>
      <protection locked="0"/>
    </xf>
    <xf numFmtId="0" fontId="195" fillId="36" borderId="43" xfId="53" applyFont="1" applyFill="1" applyBorder="1" applyAlignment="1" applyProtection="1">
      <alignment horizontal="center" vertical="center"/>
      <protection locked="0"/>
    </xf>
    <xf numFmtId="0" fontId="195" fillId="36" borderId="29" xfId="53" applyFont="1" applyFill="1" applyBorder="1" applyAlignment="1" applyProtection="1">
      <alignment horizontal="center" vertical="center"/>
      <protection locked="0"/>
    </xf>
    <xf numFmtId="38" fontId="145" fillId="33" borderId="28" xfId="53" applyNumberFormat="1" applyFill="1" applyBorder="1" applyAlignment="1" applyProtection="1">
      <alignment horizontal="center" vertical="center"/>
      <protection locked="0"/>
    </xf>
    <xf numFmtId="38" fontId="196" fillId="33" borderId="43" xfId="53" applyNumberFormat="1" applyFont="1" applyFill="1" applyBorder="1" applyAlignment="1" applyProtection="1">
      <alignment horizontal="center" vertical="center"/>
      <protection locked="0"/>
    </xf>
    <xf numFmtId="38" fontId="196" fillId="33" borderId="29" xfId="53" applyNumberFormat="1" applyFont="1" applyFill="1" applyBorder="1" applyAlignment="1" applyProtection="1">
      <alignment horizontal="center" vertical="center"/>
      <protection locked="0"/>
    </xf>
    <xf numFmtId="0" fontId="197" fillId="32" borderId="0" xfId="60" applyFont="1" applyFill="1" applyBorder="1" applyAlignment="1" applyProtection="1">
      <alignment horizontal="center"/>
      <protection/>
    </xf>
    <xf numFmtId="185" fontId="160" fillId="33" borderId="28" xfId="60" applyNumberFormat="1" applyFont="1" applyFill="1" applyBorder="1" applyAlignment="1" applyProtection="1">
      <alignment horizontal="center"/>
      <protection/>
    </xf>
    <xf numFmtId="185" fontId="160" fillId="33" borderId="43" xfId="60" applyNumberFormat="1" applyFont="1" applyFill="1" applyBorder="1" applyAlignment="1" applyProtection="1">
      <alignment horizontal="center"/>
      <protection/>
    </xf>
    <xf numFmtId="185" fontId="160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8" fillId="32" borderId="45" xfId="57" applyFont="1" applyFill="1" applyBorder="1" applyAlignment="1" applyProtection="1" quotePrefix="1">
      <alignment horizontal="center"/>
      <protection/>
    </xf>
    <xf numFmtId="0" fontId="199" fillId="38" borderId="26" xfId="64" applyFont="1" applyFill="1" applyBorder="1" applyAlignment="1" applyProtection="1">
      <alignment horizontal="center" vertical="center" wrapText="1"/>
      <protection locked="0"/>
    </xf>
    <xf numFmtId="0" fontId="199" fillId="38" borderId="20" xfId="64" applyFont="1" applyFill="1" applyBorder="1" applyAlignment="1" applyProtection="1">
      <alignment horizontal="center" vertical="center" wrapText="1"/>
      <protection locked="0"/>
    </xf>
    <xf numFmtId="0" fontId="199" fillId="38" borderId="21" xfId="64" applyFont="1" applyFill="1" applyBorder="1" applyAlignment="1" applyProtection="1">
      <alignment horizontal="center" vertical="center" wrapText="1"/>
      <protection locked="0"/>
    </xf>
    <xf numFmtId="206" fontId="200" fillId="48" borderId="43" xfId="65" applyNumberFormat="1" applyFont="1" applyFill="1" applyBorder="1" applyAlignment="1" applyProtection="1">
      <alignment horizontal="left"/>
      <protection/>
    </xf>
    <xf numFmtId="206" fontId="200" fillId="48" borderId="29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9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1" fillId="33" borderId="47" xfId="65" applyNumberFormat="1" applyFont="1" applyFill="1" applyBorder="1" applyAlignment="1" applyProtection="1">
      <alignment horizontal="center"/>
      <protection/>
    </xf>
    <xf numFmtId="38" fontId="201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1" fillId="33" borderId="49" xfId="65" applyNumberFormat="1" applyFont="1" applyFill="1" applyBorder="1" applyAlignment="1" applyProtection="1">
      <alignment horizontal="center"/>
      <protection/>
    </xf>
    <xf numFmtId="38" fontId="201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4" fillId="33" borderId="0" xfId="60" applyNumberFormat="1" applyFont="1" applyFill="1" applyBorder="1" applyAlignment="1" applyProtection="1">
      <alignment horizontal="center"/>
      <protection/>
    </xf>
    <xf numFmtId="0" fontId="198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3" fillId="33" borderId="116" xfId="61" applyFont="1" applyFill="1" applyBorder="1" applyAlignment="1" applyProtection="1">
      <alignment horizontal="center"/>
      <protection/>
    </xf>
    <xf numFmtId="0" fontId="193" fillId="33" borderId="135" xfId="61" applyFont="1" applyFill="1" applyBorder="1" applyAlignment="1" applyProtection="1">
      <alignment horizontal="center"/>
      <protection/>
    </xf>
    <xf numFmtId="208" fontId="202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92" fillId="45" borderId="28" xfId="57" applyNumberFormat="1" applyFont="1" applyFill="1" applyBorder="1" applyAlignment="1" applyProtection="1">
      <alignment horizontal="center" vertical="center"/>
      <protection/>
    </xf>
    <xf numFmtId="186" fontId="192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3" fillId="36" borderId="28" xfId="53" applyFont="1" applyFill="1" applyBorder="1" applyAlignment="1" applyProtection="1">
      <alignment horizontal="center" vertical="center"/>
      <protection/>
    </xf>
    <xf numFmtId="0" fontId="203" fillId="36" borderId="43" xfId="53" applyFont="1" applyFill="1" applyBorder="1" applyAlignment="1" applyProtection="1">
      <alignment horizontal="center" vertical="center"/>
      <protection/>
    </xf>
    <xf numFmtId="0" fontId="203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288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370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371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372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373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374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300</v>
      </c>
      <c r="E14" s="67"/>
      <c r="F14" s="67"/>
      <c r="G14" s="67"/>
      <c r="H14" s="615">
        <f>+H7</f>
        <v>2022</v>
      </c>
      <c r="I14" s="67" t="s">
        <v>301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375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376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377</v>
      </c>
      <c r="E17" s="616">
        <f>+H7-1</f>
        <v>2021</v>
      </c>
      <c r="F17" s="463" t="s">
        <v>378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379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380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381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300</v>
      </c>
      <c r="E21" s="67"/>
      <c r="F21" s="67"/>
      <c r="G21" s="67"/>
      <c r="H21" s="616">
        <f>+H7-1</f>
        <v>2021</v>
      </c>
      <c r="I21" s="67" t="s">
        <v>301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382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383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270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269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279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289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384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385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386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387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388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389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264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390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391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392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267</v>
      </c>
      <c r="E41" s="67"/>
      <c r="F41" s="620"/>
      <c r="G41" s="620"/>
      <c r="H41" s="620"/>
      <c r="I41" s="621"/>
      <c r="J41" s="622">
        <f>+H7-1</f>
        <v>2021</v>
      </c>
      <c r="K41" s="67" t="s">
        <v>265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266</v>
      </c>
      <c r="E42" s="67"/>
      <c r="F42" s="620"/>
      <c r="G42" s="680">
        <f>+H7-1</f>
        <v>2021</v>
      </c>
      <c r="H42" s="680"/>
      <c r="I42" s="623" t="s">
        <v>393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394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395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268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397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398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348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399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349</v>
      </c>
      <c r="E57" s="67"/>
      <c r="F57" s="67"/>
      <c r="G57" s="67"/>
      <c r="H57" s="67"/>
      <c r="I57" s="678">
        <f>+H7</f>
        <v>2022</v>
      </c>
      <c r="J57" s="678"/>
      <c r="K57" s="625" t="s">
        <v>400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303</v>
      </c>
      <c r="E59" s="684">
        <f>+H7</f>
        <v>2022</v>
      </c>
      <c r="F59" s="684"/>
      <c r="G59" s="684"/>
      <c r="H59" s="684"/>
      <c r="I59" s="684"/>
      <c r="J59" s="684"/>
      <c r="K59" s="546" t="s">
        <v>304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306</v>
      </c>
      <c r="E60" s="685">
        <f>+H7</f>
        <v>2022</v>
      </c>
      <c r="F60" s="685"/>
      <c r="G60" s="685"/>
      <c r="H60" s="685"/>
      <c r="I60" s="685"/>
      <c r="J60" s="685"/>
      <c r="K60" s="549" t="s">
        <v>305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309</v>
      </c>
      <c r="E61" s="690">
        <f>+H7</f>
        <v>2022</v>
      </c>
      <c r="F61" s="690"/>
      <c r="G61" s="690"/>
      <c r="H61" s="690"/>
      <c r="I61" s="690"/>
      <c r="J61" s="690"/>
      <c r="K61" s="552" t="s">
        <v>307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352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350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351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401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402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403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404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405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406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354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407</v>
      </c>
      <c r="E75" s="67"/>
      <c r="F75" s="67"/>
      <c r="G75" s="67"/>
      <c r="H75" s="626"/>
      <c r="I75" s="671">
        <f>+H7</f>
        <v>2022</v>
      </c>
      <c r="J75" s="671"/>
      <c r="K75" s="67" t="s">
        <v>408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353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409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348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399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349</v>
      </c>
      <c r="E82" s="67"/>
      <c r="F82" s="67"/>
      <c r="G82" s="67"/>
      <c r="H82" s="67"/>
      <c r="I82" s="678">
        <f>+H7</f>
        <v>2022</v>
      </c>
      <c r="J82" s="678"/>
      <c r="K82" s="625" t="s">
        <v>411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303</v>
      </c>
      <c r="E84" s="698">
        <f>+H7</f>
        <v>2022</v>
      </c>
      <c r="F84" s="698"/>
      <c r="G84" s="698"/>
      <c r="H84" s="698"/>
      <c r="I84" s="698"/>
      <c r="J84" s="698"/>
      <c r="K84" s="546" t="s">
        <v>310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306</v>
      </c>
      <c r="E85" s="700">
        <f>+H7</f>
        <v>2022</v>
      </c>
      <c r="F85" s="700"/>
      <c r="G85" s="700"/>
      <c r="H85" s="700"/>
      <c r="I85" s="700"/>
      <c r="J85" s="700"/>
      <c r="K85" s="549" t="s">
        <v>311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309</v>
      </c>
      <c r="E86" s="701">
        <f>+H7</f>
        <v>2022</v>
      </c>
      <c r="F86" s="701"/>
      <c r="G86" s="701"/>
      <c r="H86" s="701"/>
      <c r="I86" s="701"/>
      <c r="J86" s="701"/>
      <c r="K86" s="552" t="s">
        <v>312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355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350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351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412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413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348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399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313</v>
      </c>
      <c r="E98" s="67"/>
      <c r="F98" s="67"/>
      <c r="G98" s="67"/>
      <c r="H98" s="67"/>
      <c r="I98" s="687">
        <f>+H7-1</f>
        <v>2021</v>
      </c>
      <c r="J98" s="687"/>
      <c r="K98" s="625" t="s">
        <v>400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414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415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416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417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418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419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420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350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351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421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402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403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404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405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406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422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314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407</v>
      </c>
      <c r="E116" s="67"/>
      <c r="F116" s="67"/>
      <c r="G116" s="67"/>
      <c r="H116" s="646"/>
      <c r="I116" s="671">
        <f>+H7</f>
        <v>2022</v>
      </c>
      <c r="J116" s="671"/>
      <c r="K116" s="67" t="s">
        <v>423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353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409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424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348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399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313</v>
      </c>
      <c r="E123" s="67"/>
      <c r="F123" s="67"/>
      <c r="G123" s="67"/>
      <c r="H123" s="67"/>
      <c r="I123" s="687">
        <f>+H7-1</f>
        <v>2021</v>
      </c>
      <c r="J123" s="687"/>
      <c r="K123" s="625" t="s">
        <v>411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303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315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306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316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309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317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425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350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351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334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426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335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336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337</v>
      </c>
      <c r="E137" s="67"/>
      <c r="F137" s="67"/>
      <c r="G137" s="67"/>
      <c r="H137" s="670">
        <f>+H7</f>
        <v>2022</v>
      </c>
      <c r="I137" s="670"/>
      <c r="J137" s="67" t="s">
        <v>338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427</v>
      </c>
      <c r="E138" s="67"/>
      <c r="F138" s="67"/>
      <c r="G138" s="592"/>
      <c r="H138" s="592"/>
      <c r="I138" s="668">
        <f>+H7</f>
        <v>2022</v>
      </c>
      <c r="J138" s="668"/>
      <c r="K138" s="67" t="s">
        <v>339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428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429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430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347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313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431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432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341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340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433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434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435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342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436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437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343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438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439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346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344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345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440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441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442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356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443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444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445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446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447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448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357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449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450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451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452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344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308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453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454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455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456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457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458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62" sqref="L16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461</v>
      </c>
      <c r="C1" s="791"/>
      <c r="D1" s="791"/>
      <c r="E1" s="791"/>
      <c r="F1" s="792"/>
      <c r="G1" s="433" t="s">
        <v>244</v>
      </c>
      <c r="H1" s="426"/>
      <c r="I1" s="778">
        <v>130961721</v>
      </c>
      <c r="J1" s="779"/>
      <c r="K1" s="427"/>
      <c r="L1" s="435" t="s">
        <v>245</v>
      </c>
      <c r="M1" s="431">
        <v>3400</v>
      </c>
      <c r="N1" s="427"/>
      <c r="O1" s="435" t="s">
        <v>239</v>
      </c>
      <c r="P1" s="452">
        <v>9153524</v>
      </c>
      <c r="Q1" s="428"/>
      <c r="R1" s="344" t="s">
        <v>277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462</v>
      </c>
      <c r="C3" s="795"/>
      <c r="D3" s="795"/>
      <c r="E3" s="795"/>
      <c r="F3" s="796"/>
      <c r="G3" s="434" t="s">
        <v>238</v>
      </c>
      <c r="H3" s="783" t="s">
        <v>459</v>
      </c>
      <c r="I3" s="784"/>
      <c r="J3" s="784"/>
      <c r="K3" s="785"/>
      <c r="L3" s="28" t="s">
        <v>246</v>
      </c>
      <c r="M3" s="780" t="s">
        <v>460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КОМИСИЯ ЗА ЗАЩИТА НА ЛИЧНИТЕ ДАННИ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366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30.09.2022 г.</v>
      </c>
      <c r="G11" s="396">
        <f>+P5-1</f>
        <v>2021</v>
      </c>
      <c r="H11" s="15"/>
      <c r="I11" s="604" t="str">
        <f>+O8</f>
        <v>30.09.2022 г.</v>
      </c>
      <c r="J11" s="397">
        <f>+P5-1</f>
        <v>2021</v>
      </c>
      <c r="K11" s="16"/>
      <c r="L11" s="605" t="str">
        <f>+O8</f>
        <v>30.09.2022 г.</v>
      </c>
      <c r="M11" s="398">
        <f>+P5-1</f>
        <v>2021</v>
      </c>
      <c r="N11" s="16"/>
      <c r="O11" s="606" t="str">
        <f>+O8</f>
        <v>30.09.2022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358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359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360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284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75" t="s">
        <v>285</v>
      </c>
      <c r="S16" s="776"/>
      <c r="T16" s="777"/>
      <c r="U16" s="34"/>
      <c r="V16" s="2"/>
      <c r="W16" s="217" t="s">
        <v>361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286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280</v>
      </c>
      <c r="S17" s="758"/>
      <c r="T17" s="759"/>
      <c r="U17" s="34"/>
      <c r="V17" s="2"/>
      <c r="W17" s="215" t="s">
        <v>362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258811</v>
      </c>
      <c r="G18" s="229">
        <v>574005</v>
      </c>
      <c r="H18" s="15"/>
      <c r="I18" s="230"/>
      <c r="J18" s="229"/>
      <c r="K18" s="227"/>
      <c r="L18" s="230"/>
      <c r="M18" s="229"/>
      <c r="N18" s="227"/>
      <c r="O18" s="365">
        <f t="shared" si="0"/>
        <v>258811</v>
      </c>
      <c r="P18" s="378">
        <f t="shared" si="0"/>
        <v>574005</v>
      </c>
      <c r="Q18" s="31"/>
      <c r="R18" s="721" t="s">
        <v>150</v>
      </c>
      <c r="S18" s="722"/>
      <c r="T18" s="723"/>
      <c r="U18" s="34"/>
      <c r="V18" s="2"/>
      <c r="W18" s="104" t="s">
        <v>363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07" t="s">
        <v>151</v>
      </c>
      <c r="S19" s="708"/>
      <c r="T19" s="709"/>
      <c r="U19" s="34"/>
      <c r="V19" s="2"/>
      <c r="W19" s="217" t="s">
        <v>364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10395</v>
      </c>
      <c r="G20" s="231">
        <v>13860</v>
      </c>
      <c r="H20" s="15"/>
      <c r="I20" s="232"/>
      <c r="J20" s="231"/>
      <c r="K20" s="227"/>
      <c r="L20" s="232"/>
      <c r="M20" s="231"/>
      <c r="N20" s="227"/>
      <c r="O20" s="360">
        <f t="shared" si="0"/>
        <v>10395</v>
      </c>
      <c r="P20" s="412">
        <f t="shared" si="0"/>
        <v>13860</v>
      </c>
      <c r="Q20" s="31"/>
      <c r="R20" s="707" t="s">
        <v>152</v>
      </c>
      <c r="S20" s="708"/>
      <c r="T20" s="709"/>
      <c r="U20" s="34"/>
      <c r="V20" s="2"/>
      <c r="W20" s="215" t="s">
        <v>365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366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07" t="s">
        <v>154</v>
      </c>
      <c r="S22" s="708"/>
      <c r="T22" s="709"/>
      <c r="U22" s="34"/>
      <c r="V22" s="2"/>
      <c r="W22" s="217" t="s">
        <v>367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368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-49</v>
      </c>
      <c r="G24" s="233">
        <v>1</v>
      </c>
      <c r="H24" s="15"/>
      <c r="I24" s="234"/>
      <c r="J24" s="233"/>
      <c r="K24" s="227"/>
      <c r="L24" s="234"/>
      <c r="M24" s="233"/>
      <c r="N24" s="227"/>
      <c r="O24" s="361">
        <f t="shared" si="0"/>
        <v>-49</v>
      </c>
      <c r="P24" s="384">
        <f t="shared" si="0"/>
        <v>1</v>
      </c>
      <c r="Q24" s="31"/>
      <c r="R24" s="742" t="s">
        <v>281</v>
      </c>
      <c r="S24" s="743"/>
      <c r="T24" s="744"/>
      <c r="U24" s="34"/>
      <c r="V24" s="2"/>
      <c r="W24" s="104" t="s">
        <v>369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269157</v>
      </c>
      <c r="G25" s="235">
        <f>+ROUND(+SUM(G15,G16,G18,G19,G20,G21,G22,G23,G24),0)</f>
        <v>587866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269157</v>
      </c>
      <c r="P25" s="363">
        <f>+ROUND(+SUM(P15,P16,P18,P19,P20,P21,P22,P23,P24),0)</f>
        <v>587866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254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255</v>
      </c>
      <c r="C37" s="145"/>
      <c r="D37" s="146"/>
      <c r="E37" s="15"/>
      <c r="F37" s="248">
        <v>-13730</v>
      </c>
      <c r="G37" s="247">
        <v>-94791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-13730</v>
      </c>
      <c r="P37" s="363">
        <f t="shared" si="2"/>
        <v>-94791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-459</v>
      </c>
      <c r="G39" s="251">
        <v>-381</v>
      </c>
      <c r="H39" s="15"/>
      <c r="I39" s="252"/>
      <c r="J39" s="251"/>
      <c r="K39" s="227"/>
      <c r="L39" s="252"/>
      <c r="M39" s="251"/>
      <c r="N39" s="227"/>
      <c r="O39" s="376">
        <f t="shared" si="2"/>
        <v>-459</v>
      </c>
      <c r="P39" s="414">
        <f t="shared" si="2"/>
        <v>-381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>
        <v>76426</v>
      </c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76426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250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76426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76426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255427</v>
      </c>
      <c r="G50" s="257">
        <f>+ROUND(G25+G30+G37+G42+G48,0)</f>
        <v>493075</v>
      </c>
      <c r="H50" s="15"/>
      <c r="I50" s="258">
        <f>+ROUND(I25+I30+I37+I42+I48,0)</f>
        <v>0</v>
      </c>
      <c r="J50" s="257">
        <f>+ROUND(J25+J30+J37+J42+J48,0)</f>
        <v>76426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255427</v>
      </c>
      <c r="P50" s="380">
        <f>+ROUND(P25+P30+P37+P42+P48,0)</f>
        <v>569501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382222</v>
      </c>
      <c r="G53" s="259">
        <v>623978</v>
      </c>
      <c r="H53" s="15"/>
      <c r="I53" s="260">
        <v>12969</v>
      </c>
      <c r="J53" s="259">
        <v>14234</v>
      </c>
      <c r="K53" s="227"/>
      <c r="L53" s="260"/>
      <c r="M53" s="259"/>
      <c r="N53" s="227"/>
      <c r="O53" s="366">
        <f aca="true" t="shared" si="4" ref="O53:P57">+ROUND(+F53+I53+L53,0)</f>
        <v>395191</v>
      </c>
      <c r="P53" s="359">
        <f t="shared" si="4"/>
        <v>638212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15551</v>
      </c>
      <c r="G54" s="233">
        <v>16326</v>
      </c>
      <c r="H54" s="15"/>
      <c r="I54" s="234">
        <v>3</v>
      </c>
      <c r="J54" s="233"/>
      <c r="K54" s="227"/>
      <c r="L54" s="234"/>
      <c r="M54" s="233"/>
      <c r="N54" s="227"/>
      <c r="O54" s="361">
        <f t="shared" si="4"/>
        <v>15554</v>
      </c>
      <c r="P54" s="384">
        <f t="shared" si="4"/>
        <v>16326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11963</v>
      </c>
      <c r="G55" s="233">
        <v>12489</v>
      </c>
      <c r="H55" s="15"/>
      <c r="I55" s="234"/>
      <c r="J55" s="233"/>
      <c r="K55" s="227"/>
      <c r="L55" s="234"/>
      <c r="M55" s="233"/>
      <c r="N55" s="227"/>
      <c r="O55" s="361">
        <f t="shared" si="4"/>
        <v>11963</v>
      </c>
      <c r="P55" s="384">
        <f t="shared" si="4"/>
        <v>12489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1465813</v>
      </c>
      <c r="G56" s="233">
        <v>1836396</v>
      </c>
      <c r="H56" s="15"/>
      <c r="I56" s="234">
        <v>26711</v>
      </c>
      <c r="J56" s="233">
        <v>39262</v>
      </c>
      <c r="K56" s="227"/>
      <c r="L56" s="234"/>
      <c r="M56" s="233"/>
      <c r="N56" s="227"/>
      <c r="O56" s="361">
        <f t="shared" si="4"/>
        <v>1492524</v>
      </c>
      <c r="P56" s="384">
        <f t="shared" si="4"/>
        <v>1875658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365787</v>
      </c>
      <c r="G57" s="233">
        <v>435296</v>
      </c>
      <c r="H57" s="15"/>
      <c r="I57" s="234">
        <v>887</v>
      </c>
      <c r="J57" s="233">
        <v>1365</v>
      </c>
      <c r="K57" s="227"/>
      <c r="L57" s="234"/>
      <c r="M57" s="233"/>
      <c r="N57" s="227"/>
      <c r="O57" s="361">
        <f t="shared" si="4"/>
        <v>366674</v>
      </c>
      <c r="P57" s="384">
        <f t="shared" si="4"/>
        <v>436661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2241336</v>
      </c>
      <c r="G58" s="261">
        <f>+ROUND(+SUM(G53:G57),0)</f>
        <v>2924485</v>
      </c>
      <c r="H58" s="15"/>
      <c r="I58" s="262">
        <f>+ROUND(+SUM(I53:I57),0)</f>
        <v>40570</v>
      </c>
      <c r="J58" s="261">
        <f>+ROUND(+SUM(J53:J57),0)</f>
        <v>54861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2281906</v>
      </c>
      <c r="P58" s="382">
        <f>+ROUND(+SUM(P53:P57),0)</f>
        <v>2979346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330922</v>
      </c>
      <c r="G61" s="233">
        <v>165394</v>
      </c>
      <c r="H61" s="15"/>
      <c r="I61" s="234"/>
      <c r="J61" s="233"/>
      <c r="K61" s="227"/>
      <c r="L61" s="234"/>
      <c r="M61" s="233"/>
      <c r="N61" s="227"/>
      <c r="O61" s="361">
        <f t="shared" si="5"/>
        <v>330922</v>
      </c>
      <c r="P61" s="384">
        <f t="shared" si="5"/>
        <v>165394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7524</v>
      </c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7524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251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330922</v>
      </c>
      <c r="G65" s="261">
        <f>+ROUND(+SUM(G60:G63),0)</f>
        <v>172918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330922</v>
      </c>
      <c r="P65" s="382">
        <f>+ROUND(+SUM(P60:P63),0)</f>
        <v>172918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252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>
        <v>3378</v>
      </c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3378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3378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3378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>
        <v>107337</v>
      </c>
      <c r="J75" s="259">
        <v>209611</v>
      </c>
      <c r="K75" s="227"/>
      <c r="L75" s="260"/>
      <c r="M75" s="259"/>
      <c r="N75" s="227"/>
      <c r="O75" s="366">
        <f>+ROUND(+F75+I75+L75,0)</f>
        <v>107337</v>
      </c>
      <c r="P75" s="359">
        <f>+ROUND(+G75+J75+M75,0)</f>
        <v>209611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107337</v>
      </c>
      <c r="J77" s="261">
        <f>+ROUND(+SUM(J75:J76),0)</f>
        <v>209611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107337</v>
      </c>
      <c r="P77" s="382">
        <f>+ROUND(+SUM(P75:P76),0)</f>
        <v>209611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257</v>
      </c>
      <c r="C79" s="183"/>
      <c r="D79" s="184"/>
      <c r="E79" s="15"/>
      <c r="F79" s="269">
        <f>+ROUND(F58+F65+F69+F73+F77,0)</f>
        <v>2572258</v>
      </c>
      <c r="G79" s="272">
        <f>+ROUND(G58+G65+G69+G73+G77,0)</f>
        <v>3100781</v>
      </c>
      <c r="H79" s="15"/>
      <c r="I79" s="269">
        <f>+ROUND(I58+I65+I69+I73+I77,0)</f>
        <v>147907</v>
      </c>
      <c r="J79" s="272">
        <f>+ROUND(J58+J65+J69+J73+J77,0)</f>
        <v>264472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2720165</v>
      </c>
      <c r="P79" s="392">
        <f>+ROUND(P58+P65+P69+P73+P77,0)</f>
        <v>3365253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256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2468174</v>
      </c>
      <c r="G81" s="229">
        <v>2803962</v>
      </c>
      <c r="H81" s="15"/>
      <c r="I81" s="230">
        <v>5519</v>
      </c>
      <c r="J81" s="229">
        <v>-8210</v>
      </c>
      <c r="K81" s="227"/>
      <c r="L81" s="230"/>
      <c r="M81" s="229"/>
      <c r="N81" s="227"/>
      <c r="O81" s="365">
        <f>+ROUND(+F81+I81+L81,0)</f>
        <v>2473693</v>
      </c>
      <c r="P81" s="378">
        <f>+ROUND(+G81+J81+M81,0)</f>
        <v>2795752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258</v>
      </c>
      <c r="C83" s="142"/>
      <c r="D83" s="143"/>
      <c r="E83" s="15"/>
      <c r="F83" s="271">
        <f>+ROUND(F81+F82,0)</f>
        <v>2468174</v>
      </c>
      <c r="G83" s="270">
        <f>+ROUND(G81+G82,0)</f>
        <v>2803962</v>
      </c>
      <c r="H83" s="15"/>
      <c r="I83" s="271">
        <f>+ROUND(I81+I82,0)</f>
        <v>5519</v>
      </c>
      <c r="J83" s="270">
        <f>+ROUND(J81+J82,0)</f>
        <v>-8210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2473693</v>
      </c>
      <c r="P83" s="387">
        <f>+ROUND(P81+P82,0)</f>
        <v>2795752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259</v>
      </c>
      <c r="C85" s="138"/>
      <c r="D85" s="139"/>
      <c r="E85" s="15"/>
      <c r="F85" s="292">
        <f>+ROUND(F50,0)-ROUND(F79,0)+ROUND(F83,0)</f>
        <v>151343</v>
      </c>
      <c r="G85" s="291">
        <f>+ROUND(G50,0)-ROUND(G79,0)+ROUND(G83,0)</f>
        <v>196256</v>
      </c>
      <c r="H85" s="15"/>
      <c r="I85" s="292">
        <f>+ROUND(I50,0)-ROUND(I79,0)+ROUND(I83,0)</f>
        <v>-142388</v>
      </c>
      <c r="J85" s="291">
        <f>+ROUND(J50,0)-ROUND(J79,0)+ROUND(J83,0)</f>
        <v>-196256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8955</v>
      </c>
      <c r="P85" s="389">
        <f>+ROUND(P50,0)-ROUND(P79,0)+ROUND(P83,0)</f>
        <v>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-151343</v>
      </c>
      <c r="G86" s="293">
        <f>+ROUND(G103,0)+ROUND(G122,0)+ROUND(G129,0)-ROUND(G134,0)</f>
        <v>-196256</v>
      </c>
      <c r="H86" s="15"/>
      <c r="I86" s="294">
        <f>+ROUND(I103,0)+ROUND(I122,0)+ROUND(I129,0)-ROUND(I134,0)</f>
        <v>142388</v>
      </c>
      <c r="J86" s="293">
        <f>+ROUND(J103,0)+ROUND(J122,0)+ROUND(J129,0)-ROUND(J134,0)</f>
        <v>196256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-8955</v>
      </c>
      <c r="P86" s="391">
        <f>+ROUND(P103,0)+ROUND(P122,0)+ROUND(P129,0)-ROUND(P134,0)</f>
        <v>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253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260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261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167</v>
      </c>
      <c r="M118" s="259">
        <v>337</v>
      </c>
      <c r="N118" s="227"/>
      <c r="O118" s="366">
        <f>+ROUND(+F118+I118+L118,0)</f>
        <v>167</v>
      </c>
      <c r="P118" s="359">
        <f>+ROUND(+G118+J118+M118,0)</f>
        <v>337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167</v>
      </c>
      <c r="M120" s="261">
        <f>+ROUND(+SUM(M118:M119),0)</f>
        <v>337</v>
      </c>
      <c r="N120" s="227"/>
      <c r="O120" s="381">
        <f>+ROUND(+SUM(O118:O119),0)</f>
        <v>167</v>
      </c>
      <c r="P120" s="382">
        <f>+ROUND(+SUM(P118:P119),0)</f>
        <v>337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167</v>
      </c>
      <c r="M122" s="272">
        <f>+ROUND(M108+M112+M116+M120,0)</f>
        <v>337</v>
      </c>
      <c r="N122" s="227"/>
      <c r="O122" s="385">
        <f>+ROUND(O108+O112+O116+O120,0)</f>
        <v>167</v>
      </c>
      <c r="P122" s="392">
        <f>+ROUND(P108+P112+P116+P120,0)</f>
        <v>337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-142388</v>
      </c>
      <c r="G125" s="233">
        <v>-196256</v>
      </c>
      <c r="H125" s="15"/>
      <c r="I125" s="234">
        <v>142388</v>
      </c>
      <c r="J125" s="233">
        <v>196256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36" t="s">
        <v>287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282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283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-142388</v>
      </c>
      <c r="G129" s="270">
        <f>+ROUND(+SUM(G124,G125,G126,G128),0)</f>
        <v>-196256</v>
      </c>
      <c r="H129" s="15"/>
      <c r="I129" s="271">
        <f>+ROUND(+SUM(I124,I125,I126,I128),0)</f>
        <v>142388</v>
      </c>
      <c r="J129" s="270">
        <f>+ROUND(+SUM(J124,J125,J126,J128),0)</f>
        <v>196256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293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/>
      <c r="G131" s="229"/>
      <c r="H131" s="15"/>
      <c r="I131" s="230"/>
      <c r="J131" s="229"/>
      <c r="K131" s="227"/>
      <c r="L131" s="230">
        <v>2879</v>
      </c>
      <c r="M131" s="229">
        <v>2542</v>
      </c>
      <c r="N131" s="227"/>
      <c r="O131" s="365">
        <f aca="true" t="shared" si="8" ref="O131:P133">+ROUND(+F131+I131+L131,0)</f>
        <v>2879</v>
      </c>
      <c r="P131" s="378">
        <f t="shared" si="8"/>
        <v>2542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292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8955</v>
      </c>
      <c r="G133" s="233"/>
      <c r="H133" s="15"/>
      <c r="I133" s="234"/>
      <c r="J133" s="233"/>
      <c r="K133" s="227"/>
      <c r="L133" s="234">
        <v>3046</v>
      </c>
      <c r="M133" s="233">
        <v>2879</v>
      </c>
      <c r="N133" s="227"/>
      <c r="O133" s="361">
        <f t="shared" si="8"/>
        <v>12001</v>
      </c>
      <c r="P133" s="384">
        <f t="shared" si="8"/>
        <v>2879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294</v>
      </c>
      <c r="C134" s="178"/>
      <c r="D134" s="179"/>
      <c r="E134" s="15"/>
      <c r="F134" s="276">
        <f>+ROUND(+F133-F131-F132,0)</f>
        <v>8955</v>
      </c>
      <c r="G134" s="275">
        <f>+ROUND(+G133-G131-G132,0)</f>
        <v>0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167</v>
      </c>
      <c r="M134" s="275">
        <f>+ROUND(+M133-M131-M132,0)</f>
        <v>337</v>
      </c>
      <c r="N134" s="227"/>
      <c r="O134" s="394">
        <f>+ROUND(+O133-O131-O132,0)</f>
        <v>9122</v>
      </c>
      <c r="P134" s="395">
        <f>+ROUND(+P133-P131-P132,0)</f>
        <v>337</v>
      </c>
      <c r="Q134" s="31"/>
      <c r="R134" s="712" t="s">
        <v>296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295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290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801" t="s">
        <v>322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298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319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291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318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323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810" t="s">
        <v>297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302</v>
      </c>
      <c r="C142" s="536"/>
      <c r="D142" s="537"/>
      <c r="E142" s="15"/>
      <c r="F142" s="538">
        <f>+F134+F140</f>
        <v>8955</v>
      </c>
      <c r="G142" s="539">
        <f>+G134+G140</f>
        <v>0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167</v>
      </c>
      <c r="M142" s="539">
        <f>+M134+M140</f>
        <v>337</v>
      </c>
      <c r="N142" s="227"/>
      <c r="O142" s="394">
        <f>+O134+O140</f>
        <v>9122</v>
      </c>
      <c r="P142" s="395">
        <f>+P134+P140</f>
        <v>337</v>
      </c>
      <c r="Q142" s="31"/>
      <c r="R142" s="813" t="s">
        <v>299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13102022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463</v>
      </c>
      <c r="G148" s="817"/>
      <c r="H148" s="817"/>
      <c r="I148" s="818"/>
      <c r="J148" s="346"/>
      <c r="K148" s="16"/>
      <c r="L148" s="346" t="s">
        <v>234</v>
      </c>
      <c r="M148" s="816" t="s">
        <v>464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273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274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275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276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327</v>
      </c>
      <c r="G159" s="569" t="s">
        <v>327</v>
      </c>
      <c r="I159" s="571" t="s">
        <v>324</v>
      </c>
      <c r="J159" s="573" t="s">
        <v>324</v>
      </c>
      <c r="K159" s="11"/>
      <c r="L159" s="574" t="s">
        <v>325</v>
      </c>
      <c r="M159" s="575" t="s">
        <v>325</v>
      </c>
      <c r="N159" s="11"/>
      <c r="O159" s="587" t="s">
        <v>326</v>
      </c>
      <c r="P159" s="588" t="s">
        <v>326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332</v>
      </c>
      <c r="C160" s="566"/>
      <c r="D160" s="567"/>
      <c r="F160" s="579">
        <f>+F133+F139</f>
        <v>8955</v>
      </c>
      <c r="G160" s="580">
        <f>+G133+G139</f>
        <v>0</v>
      </c>
      <c r="I160" s="579">
        <f>+I133+I139</f>
        <v>0</v>
      </c>
      <c r="J160" s="580">
        <f>+J133+J139</f>
        <v>0</v>
      </c>
      <c r="K160" s="227"/>
      <c r="L160" s="579">
        <f>+L133+L139</f>
        <v>3046</v>
      </c>
      <c r="M160" s="580">
        <f>+M133+M139</f>
        <v>2879</v>
      </c>
      <c r="N160" s="227"/>
      <c r="O160" s="583">
        <f>+ROUND(+F160+I160+L160,0)</f>
        <v>12001</v>
      </c>
      <c r="P160" s="584">
        <f>+ROUND(+G160+J160+M160,0)</f>
        <v>2879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328</v>
      </c>
      <c r="C161" s="797">
        <f>+'Cash-Flow-2022-Leva'!P5</f>
        <v>2022</v>
      </c>
      <c r="D161" s="798"/>
      <c r="F161" s="576">
        <v>8955</v>
      </c>
      <c r="G161" s="577"/>
      <c r="I161" s="576"/>
      <c r="J161" s="577"/>
      <c r="K161" s="227"/>
      <c r="L161" s="576">
        <v>3046</v>
      </c>
      <c r="M161" s="577">
        <v>2879</v>
      </c>
      <c r="N161" s="227"/>
      <c r="O161" s="585">
        <f>+ROUND(+F161+I161+L161,0)</f>
        <v>12001</v>
      </c>
      <c r="P161" s="586">
        <f>+ROUND(+G161+J161+M161,0)</f>
        <v>2879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30.09.2022 г.</v>
      </c>
      <c r="G162" s="570">
        <f>+G11</f>
        <v>2021</v>
      </c>
      <c r="I162" s="609" t="str">
        <f>+I11</f>
        <v>30.09.2022 г.</v>
      </c>
      <c r="J162" s="572">
        <f>+J11</f>
        <v>2021</v>
      </c>
      <c r="K162" s="11"/>
      <c r="L162" s="610" t="str">
        <f>+L11</f>
        <v>30.09.2022 г.</v>
      </c>
      <c r="M162" s="575">
        <f>+M11</f>
        <v>2021</v>
      </c>
      <c r="N162" s="11"/>
      <c r="O162" s="611" t="str">
        <f>+O11</f>
        <v>30.09.2022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329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333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330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331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7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КОМИСИЯ ЗА ЗАЩИТА НА ЛИЧНИТЕ ДАННИ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130961721</v>
      </c>
      <c r="J1" s="833"/>
      <c r="K1" s="439"/>
      <c r="L1" s="440" t="s">
        <v>245</v>
      </c>
      <c r="M1" s="441">
        <f>+'Cash-Flow-2022-Leva'!M1</f>
        <v>3400</v>
      </c>
      <c r="N1" s="439"/>
      <c r="O1" s="440" t="s">
        <v>239</v>
      </c>
      <c r="P1" s="451">
        <f>+'Cash-Flow-2022-Leva'!P1</f>
        <v>9153524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гр. София, бул. "Проф. Цветан Лазаров", № 2 </v>
      </c>
      <c r="C3" s="840"/>
      <c r="D3" s="840"/>
      <c r="E3" s="840"/>
      <c r="F3" s="841"/>
      <c r="G3" s="445" t="s">
        <v>238</v>
      </c>
      <c r="H3" s="842" t="str">
        <f>+'Cash-Flow-2022-Leva'!H3</f>
        <v>www.cpdp.bg</v>
      </c>
      <c r="I3" s="843"/>
      <c r="J3" s="843"/>
      <c r="K3" s="844"/>
      <c r="L3" s="51" t="s">
        <v>246</v>
      </c>
      <c r="M3" s="845" t="str">
        <f>+'Cash-Flow-2022-Leva'!M3:P3</f>
        <v>kzld@cpdp.bg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КОМИСИЯ ЗА ЗАЩИТА НА ЛИЧНИТЕ ДАННИ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30.09.2022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30.09.2022 г.</v>
      </c>
      <c r="G11" s="396">
        <f>+'Cash-Flow-2022-Leva'!G11</f>
        <v>2021</v>
      </c>
      <c r="H11" s="5"/>
      <c r="I11" s="604" t="str">
        <f>+O8</f>
        <v>30.09.2022 г.</v>
      </c>
      <c r="J11" s="397">
        <f>+'Cash-Flow-2022-Leva'!J11</f>
        <v>2021</v>
      </c>
      <c r="K11" s="5"/>
      <c r="L11" s="605" t="str">
        <f>+O8</f>
        <v>30.09.2022 г.</v>
      </c>
      <c r="M11" s="398">
        <f>+'Cash-Flow-2022-Leva'!M11</f>
        <v>2021</v>
      </c>
      <c r="N11" s="464"/>
      <c r="O11" s="606" t="str">
        <f>+O8</f>
        <v>30.09.2022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284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286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258.811</v>
      </c>
      <c r="G18" s="255">
        <f>+'Cash-Flow-2022-Leva'!G18/1000</f>
        <v>574.005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258.811</v>
      </c>
      <c r="P18" s="378">
        <f t="shared" si="1"/>
        <v>574.005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10.395</v>
      </c>
      <c r="G20" s="278">
        <f>+'Cash-Flow-2022-Leva'!G20/1000</f>
        <v>13.86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10.395</v>
      </c>
      <c r="P20" s="412">
        <f t="shared" si="1"/>
        <v>13.86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-0.049</v>
      </c>
      <c r="G24" s="267">
        <f>+'Cash-Flow-2022-Leva'!G24/1000</f>
        <v>0.001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-0.049</v>
      </c>
      <c r="P24" s="384">
        <f t="shared" si="1"/>
        <v>0.001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269.157</v>
      </c>
      <c r="G25" s="235">
        <f>+SUM(G15,G16,G18,G19,G20,G21,G22,G23,G24)</f>
        <v>587.866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269.157</v>
      </c>
      <c r="P25" s="363">
        <f>+SUM(P15,P16,P18,P19,P20,P21,P22,P23,P24)</f>
        <v>587.866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254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255</v>
      </c>
      <c r="C37" s="145"/>
      <c r="D37" s="146"/>
      <c r="E37" s="277"/>
      <c r="F37" s="236">
        <f>+'Cash-Flow-2022-Leva'!F37/1000</f>
        <v>-13.73</v>
      </c>
      <c r="G37" s="235">
        <f>+'Cash-Flow-2022-Leva'!G37/1000</f>
        <v>-94.791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-13.73</v>
      </c>
      <c r="P37" s="363">
        <f t="shared" si="3"/>
        <v>-94.791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-0.459</v>
      </c>
      <c r="G39" s="282">
        <f>+'Cash-Flow-2022-Leva'!G39/1000</f>
        <v>-0.381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-0.459</v>
      </c>
      <c r="P39" s="414">
        <f t="shared" si="3"/>
        <v>-0.381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76.426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76.426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250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76.426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76.426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255.427</v>
      </c>
      <c r="G50" s="257">
        <f>+G25+G30+G37+G42+G48</f>
        <v>493.075</v>
      </c>
      <c r="H50" s="277"/>
      <c r="I50" s="258">
        <f>+I25+I30+I37+I42+I48</f>
        <v>0</v>
      </c>
      <c r="J50" s="257">
        <f>+J25+J30+J37+J42+J48</f>
        <v>76.426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255.427</v>
      </c>
      <c r="P50" s="380">
        <f>+P25+P30+P37+P42+P48</f>
        <v>569.501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382.222</v>
      </c>
      <c r="G53" s="228">
        <f>+'Cash-Flow-2022-Leva'!G53/1000</f>
        <v>623.978</v>
      </c>
      <c r="H53" s="277"/>
      <c r="I53" s="238">
        <f>+'Cash-Flow-2022-Leva'!I53/1000</f>
        <v>12.969</v>
      </c>
      <c r="J53" s="228">
        <f>+'Cash-Flow-2022-Leva'!J53/1000</f>
        <v>14.234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395.191</v>
      </c>
      <c r="P53" s="359">
        <f t="shared" si="5"/>
        <v>638.212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15.551</v>
      </c>
      <c r="G54" s="267">
        <f>+'Cash-Flow-2022-Leva'!G54/1000</f>
        <v>16.326</v>
      </c>
      <c r="H54" s="277"/>
      <c r="I54" s="268">
        <f>+'Cash-Flow-2022-Leva'!I54/1000</f>
        <v>0.003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15.554</v>
      </c>
      <c r="P54" s="384">
        <f t="shared" si="5"/>
        <v>16.326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11.963</v>
      </c>
      <c r="G55" s="267">
        <f>+'Cash-Flow-2022-Leva'!G55/1000</f>
        <v>12.489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11.963</v>
      </c>
      <c r="P55" s="384">
        <f t="shared" si="5"/>
        <v>12.489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1465.813</v>
      </c>
      <c r="G56" s="267">
        <f>+'Cash-Flow-2022-Leva'!G56/1000</f>
        <v>1836.396</v>
      </c>
      <c r="H56" s="277"/>
      <c r="I56" s="268">
        <f>+'Cash-Flow-2022-Leva'!I56/1000</f>
        <v>26.711</v>
      </c>
      <c r="J56" s="267">
        <f>+'Cash-Flow-2022-Leva'!J56/1000</f>
        <v>39.262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1492.5240000000001</v>
      </c>
      <c r="P56" s="384">
        <f t="shared" si="5"/>
        <v>1875.658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365.787</v>
      </c>
      <c r="G57" s="267">
        <f>+'Cash-Flow-2022-Leva'!G57/1000</f>
        <v>435.296</v>
      </c>
      <c r="H57" s="277"/>
      <c r="I57" s="268">
        <f>+'Cash-Flow-2022-Leva'!I57/1000</f>
        <v>0.887</v>
      </c>
      <c r="J57" s="267">
        <f>+'Cash-Flow-2022-Leva'!J57/1000</f>
        <v>1.365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366.674</v>
      </c>
      <c r="P57" s="384">
        <f t="shared" si="5"/>
        <v>436.661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2241.336</v>
      </c>
      <c r="G58" s="261">
        <f>+SUM(G53:G57)</f>
        <v>2924.4849999999997</v>
      </c>
      <c r="H58" s="277"/>
      <c r="I58" s="262">
        <f>+SUM(I53:I57)</f>
        <v>40.57</v>
      </c>
      <c r="J58" s="261">
        <f>+SUM(J53:J57)</f>
        <v>54.861000000000004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2281.906</v>
      </c>
      <c r="P58" s="382">
        <f>+SUM(P53:P57)</f>
        <v>2979.346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330.922</v>
      </c>
      <c r="G61" s="267">
        <f>+'Cash-Flow-2022-Leva'!G61/1000</f>
        <v>165.394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330.922</v>
      </c>
      <c r="P61" s="384">
        <f t="shared" si="6"/>
        <v>165.394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7.524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7.524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251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330.922</v>
      </c>
      <c r="G65" s="261">
        <f>+SUM(G60:G63)</f>
        <v>172.918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330.922</v>
      </c>
      <c r="P65" s="382">
        <f>+SUM(P60:P63)</f>
        <v>172.918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252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3.378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3.378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3.378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3.378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0</v>
      </c>
      <c r="G71" s="228">
        <f>+'Cash-Flow-2022-Leva'!G71/1000</f>
        <v>0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107.337</v>
      </c>
      <c r="J75" s="228">
        <f>+'Cash-Flow-2022-Leva'!J75/1000</f>
        <v>209.611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107.337</v>
      </c>
      <c r="P75" s="359">
        <f>+G75+J75+M75</f>
        <v>209.611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107.337</v>
      </c>
      <c r="J77" s="261">
        <f>+SUM(J75:J76)</f>
        <v>209.611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107.337</v>
      </c>
      <c r="P77" s="382">
        <f>+SUM(P75:P76)</f>
        <v>209.611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257</v>
      </c>
      <c r="C79" s="183"/>
      <c r="D79" s="184"/>
      <c r="E79" s="277"/>
      <c r="F79" s="269">
        <f>+F58+F65+F69+F73+F77</f>
        <v>2572.258</v>
      </c>
      <c r="G79" s="272">
        <f>+G58+G65+G69+G73+G77</f>
        <v>3100.781</v>
      </c>
      <c r="H79" s="277"/>
      <c r="I79" s="269">
        <f>+I58+I65+I69+I73+I77</f>
        <v>147.907</v>
      </c>
      <c r="J79" s="272">
        <f>+J58+J65+J69+J73+J77</f>
        <v>264.472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2720.165</v>
      </c>
      <c r="P79" s="392">
        <f>+P58+P65+P69+P73+P77</f>
        <v>3365.253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256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2468.174</v>
      </c>
      <c r="G81" s="255">
        <f>+'Cash-Flow-2022-Leva'!G81/1000</f>
        <v>2803.962</v>
      </c>
      <c r="H81" s="277"/>
      <c r="I81" s="256">
        <f>+'Cash-Flow-2022-Leva'!I81/1000</f>
        <v>5.519</v>
      </c>
      <c r="J81" s="255">
        <f>+'Cash-Flow-2022-Leva'!J81/1000</f>
        <v>-8.21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2473.6929999999998</v>
      </c>
      <c r="P81" s="378">
        <f>+G81+J81+M81</f>
        <v>2795.752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258</v>
      </c>
      <c r="C83" s="142"/>
      <c r="D83" s="143"/>
      <c r="E83" s="277"/>
      <c r="F83" s="271">
        <f>+F81+F82</f>
        <v>2468.174</v>
      </c>
      <c r="G83" s="270">
        <f>+G81+G82</f>
        <v>2803.962</v>
      </c>
      <c r="H83" s="277"/>
      <c r="I83" s="271">
        <f>+I81+I82</f>
        <v>5.519</v>
      </c>
      <c r="J83" s="270">
        <f>+J81+J82</f>
        <v>-8.21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2473.6929999999998</v>
      </c>
      <c r="P83" s="387">
        <f>+P81+P82</f>
        <v>2795.752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259</v>
      </c>
      <c r="C85" s="138"/>
      <c r="D85" s="139"/>
      <c r="E85" s="277"/>
      <c r="F85" s="292">
        <f>+F50-F79+F83</f>
        <v>151.3430000000003</v>
      </c>
      <c r="G85" s="291">
        <f>+G50-G79+G83</f>
        <v>196.25599999999986</v>
      </c>
      <c r="H85" s="277"/>
      <c r="I85" s="292">
        <f>+I50-I79+I83</f>
        <v>-142.388</v>
      </c>
      <c r="J85" s="291">
        <f>+J50-J79+J83</f>
        <v>-196.256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8.954999999999927</v>
      </c>
      <c r="P85" s="389">
        <f>+P50-P79+P83</f>
        <v>0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-151.34300000000002</v>
      </c>
      <c r="G86" s="293">
        <f>+G103+G122+G129-G134</f>
        <v>-196.256</v>
      </c>
      <c r="H86" s="277"/>
      <c r="I86" s="294">
        <f>+I103+I122+I129-I134</f>
        <v>142.388</v>
      </c>
      <c r="J86" s="293">
        <f>+J103+J122+J129-J134</f>
        <v>196.256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-8.955</v>
      </c>
      <c r="P86" s="391">
        <f>+P103+P122+P129-P134</f>
        <v>0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253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260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261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0.167</v>
      </c>
      <c r="M118" s="228">
        <f>+'Cash-Flow-2022-Leva'!M118/1000</f>
        <v>0.337</v>
      </c>
      <c r="N118" s="465"/>
      <c r="O118" s="366">
        <f>+F118+I118+L118</f>
        <v>0.167</v>
      </c>
      <c r="P118" s="359">
        <f>+G118+J118+M118</f>
        <v>0.337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0.167</v>
      </c>
      <c r="M120" s="261">
        <f>+SUM(M118:M119)</f>
        <v>0.337</v>
      </c>
      <c r="N120" s="465"/>
      <c r="O120" s="381">
        <f>+SUM(O118:O119)</f>
        <v>0.167</v>
      </c>
      <c r="P120" s="382">
        <f>+SUM(P118:P119)</f>
        <v>0.337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0.167</v>
      </c>
      <c r="M122" s="272">
        <f>+M108+M112+M116+M120</f>
        <v>0.337</v>
      </c>
      <c r="N122" s="465"/>
      <c r="O122" s="385">
        <f>+O108+O112+O116+O120</f>
        <v>0.167</v>
      </c>
      <c r="P122" s="392">
        <f>+P108+P112+P116+P120</f>
        <v>0.337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-142.388</v>
      </c>
      <c r="G125" s="267">
        <f>+'Cash-Flow-2022-Leva'!G125/1000</f>
        <v>-196.256</v>
      </c>
      <c r="H125" s="277"/>
      <c r="I125" s="268">
        <f>+'Cash-Flow-2022-Leva'!I125/1000</f>
        <v>142.388</v>
      </c>
      <c r="J125" s="267">
        <f>+'Cash-Flow-2022-Leva'!J125/1000</f>
        <v>196.256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0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282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-142.388</v>
      </c>
      <c r="G129" s="270">
        <f>+SUM(G124,G125,G126,G128)</f>
        <v>-196.256</v>
      </c>
      <c r="H129" s="277"/>
      <c r="I129" s="271">
        <f>+SUM(I124,I125,I126,I128)</f>
        <v>142.388</v>
      </c>
      <c r="J129" s="270">
        <f>+SUM(J124,J125,J126,J128)</f>
        <v>196.256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0</v>
      </c>
      <c r="G131" s="255">
        <f>+'Cash-Flow-2022-Leva'!G131/1000</f>
        <v>0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2.879</v>
      </c>
      <c r="M131" s="255">
        <f>+'Cash-Flow-2022-Leva'!M131/1000</f>
        <v>2.542</v>
      </c>
      <c r="N131" s="465"/>
      <c r="O131" s="365">
        <f aca="true" t="shared" si="9" ref="O131:P133">+F131+I131+L131</f>
        <v>2.879</v>
      </c>
      <c r="P131" s="378">
        <f t="shared" si="9"/>
        <v>2.542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292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8.955</v>
      </c>
      <c r="G133" s="267">
        <f>+'Cash-Flow-2022-Leva'!G133/1000</f>
        <v>0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3.046</v>
      </c>
      <c r="M133" s="267">
        <f>+'Cash-Flow-2022-Leva'!M133/1000</f>
        <v>2.879</v>
      </c>
      <c r="N133" s="465"/>
      <c r="O133" s="361">
        <f t="shared" si="9"/>
        <v>12.001</v>
      </c>
      <c r="P133" s="384">
        <f t="shared" si="9"/>
        <v>2.879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8.955</v>
      </c>
      <c r="G134" s="275">
        <f>+G133-G131-G132</f>
        <v>0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0.16699999999999982</v>
      </c>
      <c r="M134" s="275">
        <f>+M133-M131-M132</f>
        <v>0.3370000000000002</v>
      </c>
      <c r="N134" s="465"/>
      <c r="O134" s="394">
        <f>+O133-O131-O132</f>
        <v>9.122</v>
      </c>
      <c r="P134" s="395">
        <f>+P133-P131-P132</f>
        <v>0.3370000000000002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295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290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298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291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323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302</v>
      </c>
      <c r="C142" s="536"/>
      <c r="D142" s="537"/>
      <c r="E142" s="277"/>
      <c r="F142" s="276">
        <f>+F134+F140</f>
        <v>8.955</v>
      </c>
      <c r="G142" s="275">
        <f>+G134+G140</f>
        <v>0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0.16699999999999982</v>
      </c>
      <c r="M142" s="539">
        <f>+M134+M140</f>
        <v>0.3370000000000002</v>
      </c>
      <c r="N142" s="465"/>
      <c r="O142" s="563">
        <f>+O134+O140</f>
        <v>9.122</v>
      </c>
      <c r="P142" s="564">
        <f>+P134+P140</f>
        <v>0.3370000000000002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13102022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273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274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271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272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321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320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Julia Manova</cp:lastModifiedBy>
  <cp:lastPrinted>2022-04-18T07:21:55Z</cp:lastPrinted>
  <dcterms:created xsi:type="dcterms:W3CDTF">2015-12-01T07:17:04Z</dcterms:created>
  <dcterms:modified xsi:type="dcterms:W3CDTF">2022-10-13T06:56:57Z</dcterms:modified>
  <cp:category/>
  <cp:version/>
  <cp:contentType/>
  <cp:contentStatus/>
</cp:coreProperties>
</file>